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activeTab="4"/>
  </bookViews>
  <sheets>
    <sheet name="Összesítő" sheetId="5" r:id="rId1"/>
    <sheet name="oktatás" sheetId="1" r:id="rId2"/>
    <sheet name="kutatás" sheetId="2" r:id="rId3"/>
    <sheet name="közéleti tevékenység" sheetId="3" r:id="rId4"/>
    <sheet name="Kitöltési útmutató" sheetId="6" r:id="rId5"/>
  </sheets>
  <definedNames>
    <definedName name="_xlnm.Print_Area" localSheetId="4">'Kitöltési útmutató'!$B$1:$G$64</definedName>
    <definedName name="_xlnm.Print_Area" localSheetId="3">'közéleti tevékenység'!$A$4:$F$31</definedName>
    <definedName name="_xlnm.Print_Area" localSheetId="2">kutatás!$B$4:$H$115</definedName>
    <definedName name="_xlnm.Print_Area" localSheetId="1">oktatás!$B$2:$G$88</definedName>
    <definedName name="_xlnm.Print_Area" localSheetId="0">Összesítő!$B$1:$G$34</definedName>
  </definedNames>
  <calcPr calcId="145621"/>
</workbook>
</file>

<file path=xl/calcChain.xml><?xml version="1.0" encoding="utf-8"?>
<calcChain xmlns="http://schemas.openxmlformats.org/spreadsheetml/2006/main">
  <c r="B1" i="3" l="1"/>
  <c r="B1" i="2"/>
  <c r="B1" i="1"/>
  <c r="E18" i="3" l="1"/>
  <c r="F41" i="1"/>
  <c r="E48" i="2" l="1"/>
  <c r="F18" i="2" l="1"/>
  <c r="F17" i="2"/>
  <c r="F16" i="2"/>
  <c r="E34" i="1"/>
  <c r="F33" i="1"/>
  <c r="E32" i="1"/>
  <c r="F42" i="1"/>
  <c r="E28" i="1"/>
  <c r="F43" i="1" l="1"/>
  <c r="F34" i="1"/>
  <c r="F31" i="1"/>
  <c r="F30" i="1"/>
  <c r="F26" i="1"/>
  <c r="F32" i="1" l="1"/>
  <c r="E18" i="5"/>
  <c r="E17" i="5"/>
  <c r="E16" i="5"/>
  <c r="E15" i="5"/>
  <c r="E14" i="5"/>
  <c r="E13" i="5"/>
  <c r="E19" i="3" l="1"/>
  <c r="D19" i="5"/>
  <c r="E19" i="5" s="1"/>
  <c r="F82" i="2"/>
  <c r="C14" i="5" l="1"/>
  <c r="C13" i="5"/>
  <c r="C18" i="5"/>
  <c r="F37" i="2"/>
  <c r="F76" i="2"/>
  <c r="F75" i="2"/>
  <c r="F64" i="2"/>
  <c r="D65" i="2" s="1"/>
  <c r="F65" i="2" s="1"/>
  <c r="F47" i="2"/>
  <c r="F46" i="2"/>
  <c r="K78" i="5"/>
  <c r="C19" i="5"/>
  <c r="E20" i="3"/>
  <c r="E17" i="3"/>
  <c r="E16" i="3"/>
  <c r="E15" i="3"/>
  <c r="E13" i="3"/>
  <c r="E12" i="3"/>
  <c r="E11" i="3"/>
  <c r="E10" i="3"/>
  <c r="F15" i="2"/>
  <c r="F58" i="2"/>
  <c r="F56" i="2"/>
  <c r="F55" i="2"/>
  <c r="F52" i="2"/>
  <c r="F51" i="2"/>
  <c r="F36" i="2"/>
  <c r="F35" i="2"/>
  <c r="F31" i="2"/>
  <c r="F30" i="2"/>
  <c r="F29" i="2"/>
  <c r="F27" i="1"/>
  <c r="F49" i="1"/>
  <c r="F46" i="1"/>
  <c r="F45" i="1"/>
  <c r="F48" i="2" l="1"/>
  <c r="F28" i="1"/>
  <c r="F35" i="1" s="1"/>
  <c r="F47" i="1"/>
  <c r="F51" i="1" s="1"/>
  <c r="C21" i="3"/>
  <c r="F77" i="2"/>
  <c r="F86" i="2"/>
  <c r="D59" i="2"/>
  <c r="F59" i="2" s="1"/>
  <c r="D19" i="2"/>
  <c r="F38" i="2"/>
  <c r="F32" i="2"/>
  <c r="D55" i="1" l="1"/>
  <c r="F55" i="1" s="1"/>
  <c r="F13" i="5" s="1"/>
  <c r="G13" i="5" s="1"/>
  <c r="E21" i="3"/>
  <c r="D87" i="2"/>
  <c r="F87" i="2" s="1"/>
  <c r="F89" i="2" s="1"/>
  <c r="F17" i="5" s="1"/>
  <c r="G17" i="5" s="1"/>
  <c r="F39" i="2"/>
  <c r="F19" i="2"/>
  <c r="F15" i="5" s="1"/>
  <c r="G15" i="5" s="1"/>
  <c r="D41" i="2" l="1"/>
  <c r="F41" i="2" s="1"/>
  <c r="F69" i="2" s="1"/>
  <c r="E23" i="3"/>
  <c r="F18" i="5" s="1"/>
  <c r="G18" i="5" s="1"/>
  <c r="F16" i="5" l="1"/>
  <c r="G16" i="5" s="1"/>
  <c r="F91" i="2"/>
  <c r="F14" i="5" s="1"/>
  <c r="F19" i="5" l="1"/>
  <c r="I19" i="5" s="1"/>
  <c r="G14" i="5"/>
  <c r="I13" i="5"/>
  <c r="I14" i="5" s="1"/>
  <c r="G19" i="5" l="1"/>
</calcChain>
</file>

<file path=xl/comments1.xml><?xml version="1.0" encoding="utf-8"?>
<comments xmlns="http://schemas.openxmlformats.org/spreadsheetml/2006/main">
  <authors>
    <author>Pedryc A</author>
    <author>Dr. Pedryc Andrzej</author>
    <author>Pedryc Andrzej</author>
  </authors>
  <commentList>
    <comment ref="C25" authorId="0">
      <text>
        <r>
          <rPr>
            <sz val="8"/>
            <color indexed="81"/>
            <rFont val="Tahoma"/>
            <family val="2"/>
            <charset val="238"/>
          </rPr>
          <t>Azon tantárgyak száma, amelyeknek minimum két éven keresztül felelőse volt, vagy jelenleg is az. Neptun alapján. Maximalizált érték: I.a + I.b &lt;=5. A túllépés esetében az elért pontok száma: felére csökken. A túllépést a jelentkező korrigálhatja.</t>
        </r>
      </text>
    </comment>
    <comment ref="C26" authorId="0">
      <text>
        <r>
          <rPr>
            <sz val="8"/>
            <color indexed="81"/>
            <rFont val="Tahoma"/>
            <family val="2"/>
            <charset val="238"/>
          </rPr>
          <t>Azon tantárgyak száma, amelyeknek minimum két éven keresztül felelőse volt, vagy jelenleg is az. Neptun alapján. Maximalizált érték: I.a + I.b &lt;=5. A túllépést a jelentkező korrigálja.</t>
        </r>
      </text>
    </comment>
    <comment ref="C27" authorId="1">
      <text>
        <r>
          <rPr>
            <sz val="8"/>
            <color indexed="81"/>
            <rFont val="Tahoma"/>
            <family val="2"/>
            <charset val="238"/>
          </rPr>
          <t>Azon tantárgyak száma, amelyeknek minimum két éven keresztül felelőse volt, vagy jelenleg is az. Neptun alapján. Maximalizált érték: I.a + I.b &lt;=5. A túllépést a jelentkező korrigálja.</t>
        </r>
      </text>
    </comment>
    <comment ref="C29" authorId="0">
      <text>
        <r>
          <rPr>
            <sz val="8"/>
            <color indexed="81"/>
            <rFont val="Tahoma"/>
            <family val="2"/>
            <charset val="238"/>
          </rPr>
          <t>Az egy évre eső, a tantervben szereplő átlagos előadások száma. 2 év átlaga.  1 előadás = 2×45 perc. Az érték független attól, hogy az előadás hallgatói hány szakon tanulnak azaz egy téma=1 előadás. Az előadás, illetve idegen nyelvű szeminárium átlaga két utóbbi évben II.a + II.b min. 10. Az ez alatti teljesítmény = 0 pont. A kimutatás a NEPTUN és a tanszéki nyilvántartás alapján történik.
Példa: A Pályázat beadásának éve: 2015. 
a) A magyar nyelven tartott előadások száma 2014-ben 10; 2013-ban 16. IIa (E30-as cella) (10+16)/2=13. 
b) Az idegen nyelvű előadások száma 2013-ban 10; 2014-ben 0, idegen nyelvű szeminárium 2013-ban 8; 2014-ben 6. IIb=(10+0)/2 + (8+6)/2=12 (E31-es cella: 12)</t>
        </r>
      </text>
    </comment>
    <comment ref="C33" authorId="0">
      <text>
        <r>
          <rPr>
            <sz val="8"/>
            <color indexed="81"/>
            <rFont val="Tahoma"/>
            <family val="2"/>
            <charset val="238"/>
          </rPr>
          <t xml:space="preserve">A tantervben szereplő, és a jelentkező által magyar nyelven tartott szemináriumok száma. Idegen nyelvű szemináriumokat az előadásokhoz kell besorolni (II.b) Egy szeminárium = 2×45 perces foglalkozás. Egy téma = 1 szeminárium, csoportok számától (ismétlésektől) függetlenül. A beírt érték a kétéves átlag. Az előírt minimum 6 szeminárium/év az ezalatti értékért nem jár pont.  </t>
        </r>
      </text>
    </comment>
    <comment ref="C41" authorId="1">
      <text>
        <r>
          <rPr>
            <sz val="8"/>
            <color indexed="81"/>
            <rFont val="Tahoma"/>
            <family val="2"/>
            <charset val="238"/>
          </rPr>
          <t>Írja be az utóbbi 5 évben - a pályázat éve és az előző 4 év, vagy az előző öt év a pályázat beadásának éve nélkül -  leadott összes dolgozatok számát, társas témavezetés esetében a pontszám arányosan csökken (2 témavezető esetén, 1 dolgozat helyett 0,5). A dolgozatok száma és az ezért odaítélt pontszám automatikuson a következő kategóriákra oszlik: 0-4 dolgozat: 0 pont; 5-9 dolgozat: 10 pont; 10-14 dolgozat: 14 pont; 15-19 dolgozat: 18 pont; &gt;19 dolgozat: 20 pont. Mellékletként csatolja a dolgozatok listáját. A listán szerepeljen a hallgató neve, szak, konzulens(ek) neve, védés éve. A listát tanszékvezető aláírásával igazolja.</t>
        </r>
      </text>
    </comment>
    <comment ref="C42" authorId="1">
      <text>
        <r>
          <rPr>
            <sz val="8"/>
            <color indexed="81"/>
            <rFont val="Tahoma"/>
            <family val="2"/>
            <charset val="238"/>
          </rPr>
          <t>Írja be az utóbbi 5 évben - a pályázat éve és az előző 4 év, vagy az előlző öt év a pályázat beadásának éve nélkül -  leadott összes dolgozatok számát, társas témavezetés esetében a pontszám arányosan csökken (2 témavezető esetén, 1 dolgozat helyett 0,5). Mellékletként csatolja a dolgozatok listáját. A listán szerepeljen a hallgató neve, szak, konzulens(ek) neve, védés éve. A listát a tanszékvezető aláírásával igazolja.</t>
        </r>
      </text>
    </comment>
    <comment ref="C44" authorId="1">
      <text>
        <r>
          <rPr>
            <sz val="8"/>
            <color indexed="81"/>
            <rFont val="Tahoma"/>
            <family val="2"/>
            <charset val="238"/>
          </rPr>
          <t>Legalább a munkahelyi vitán átesett és ezt bizonyító jegyzőkönyvvel rendelkező dolgozatok száma. Társas témavezetés esetében a dolgozatok számát arányosan csökkentve kell beírni, így pl. 1 dolgozat helyett 0,5.</t>
        </r>
      </text>
    </comment>
    <comment ref="C49" authorId="1">
      <text>
        <r>
          <rPr>
            <sz val="8"/>
            <color indexed="81"/>
            <rFont val="Tahoma"/>
            <family val="2"/>
            <charset val="238"/>
          </rPr>
          <t>A megfelelő oklevéllel, vagy jegyzőkönnyvel bizonyított dolgozatok száma. 
Társas témavezetés esetében a dolgozatok számát arányosan csökkentve kell beírni, így pl. 1 dolgozat helyett 0,5.</t>
        </r>
      </text>
    </comment>
    <comment ref="C53" authorId="2">
      <text>
        <r>
          <rPr>
            <sz val="8"/>
            <color indexed="81"/>
            <rFont val="Segoe UI"/>
            <family val="2"/>
            <charset val="238"/>
          </rPr>
          <t>A pályázó a táblázatban csak röviden nevezze meg a fejlesztést. A munka részeles adatait az egyértelműen azonosítható mellékletben írja le.</t>
        </r>
      </text>
    </comment>
    <comment ref="F53" authorId="0">
      <text>
        <r>
          <rPr>
            <sz val="9"/>
            <color indexed="81"/>
            <rFont val="Tahoma"/>
            <charset val="1"/>
          </rPr>
          <t xml:space="preserve">Az értéket bíráló írja be a 0 és 6 pont közötti skála szerint
</t>
        </r>
      </text>
    </comment>
  </commentList>
</comments>
</file>

<file path=xl/comments2.xml><?xml version="1.0" encoding="utf-8"?>
<comments xmlns="http://schemas.openxmlformats.org/spreadsheetml/2006/main">
  <authors>
    <author>Dr. Pedryc Andrzej</author>
    <author>Pedryc Andrzej</author>
    <author>Pedryc A</author>
  </authors>
  <commentList>
    <comment ref="C15" authorId="0">
      <text>
        <r>
          <rPr>
            <sz val="8"/>
            <color indexed="81"/>
            <rFont val="Tahoma"/>
            <family val="2"/>
            <charset val="238"/>
          </rPr>
          <t>A nyert és nem nyert pályázatok száma összesen. A szerződéses kutatások nem tartoznak ide. A pályázat beadását igazolni kell hitelt érdemlő dokumentummal. A pályázó vezetőként vagy résztvevőként is szerepelhet a pályázatban</t>
        </r>
      </text>
    </comment>
    <comment ref="C16" authorId="1">
      <text>
        <r>
          <rPr>
            <sz val="9"/>
            <color indexed="81"/>
            <rFont val="Segoe UI"/>
            <charset val="1"/>
          </rPr>
          <t>Az összes nyert (megtörtént a szerződéskötés), illetve megkezdett pályázatok száma, amelyekben a pályázó vezető poziciót tölt be, vagy a pályázat résztvevője.</t>
        </r>
      </text>
    </comment>
    <comment ref="C17" authorId="0">
      <text>
        <r>
          <rPr>
            <sz val="8"/>
            <color indexed="81"/>
            <rFont val="Tahoma"/>
            <family val="2"/>
            <charset val="238"/>
          </rPr>
          <t>A fenti nyertes pályázatokban, hány esetben töltötte be a vezető poziciót?</t>
        </r>
      </text>
    </comment>
    <comment ref="C29" authorId="0">
      <text>
        <r>
          <rPr>
            <sz val="8"/>
            <color indexed="81"/>
            <rFont val="Tahoma"/>
            <family val="2"/>
            <charset val="238"/>
          </rPr>
          <t>Beírandó: a könyvek száma</t>
        </r>
      </text>
    </comment>
    <comment ref="C30" authorId="0">
      <text>
        <r>
          <rPr>
            <sz val="8"/>
            <color indexed="81"/>
            <rFont val="Tahoma"/>
            <family val="2"/>
            <charset val="238"/>
          </rPr>
          <t>Hány könyv szerkesztője?</t>
        </r>
      </text>
    </comment>
    <comment ref="C31" authorId="0">
      <text>
        <r>
          <rPr>
            <sz val="8"/>
            <color indexed="81"/>
            <rFont val="Tahoma"/>
            <family val="2"/>
            <charset val="238"/>
          </rPr>
          <t>Közreműködőként vagy szerkesztőként megírt fejezetek száma</t>
        </r>
      </text>
    </comment>
    <comment ref="C35" authorId="0">
      <text>
        <r>
          <rPr>
            <sz val="8"/>
            <color indexed="81"/>
            <rFont val="Tahoma"/>
            <family val="2"/>
            <charset val="238"/>
          </rPr>
          <t>Beírandó: a könyvek száma</t>
        </r>
      </text>
    </comment>
    <comment ref="C36" authorId="0">
      <text>
        <r>
          <rPr>
            <sz val="8"/>
            <color indexed="81"/>
            <rFont val="Tahoma"/>
            <family val="2"/>
            <charset val="238"/>
          </rPr>
          <t>Hány könyv szerkesztője?</t>
        </r>
      </text>
    </comment>
    <comment ref="C37" authorId="0">
      <text>
        <r>
          <rPr>
            <sz val="8"/>
            <color indexed="81"/>
            <rFont val="Tahoma"/>
            <family val="2"/>
            <charset val="238"/>
          </rPr>
          <t>Közreműködőként vagy szerkesztőként megírt fejezetek száma</t>
        </r>
      </text>
    </comment>
    <comment ref="C40" authorId="0">
      <text>
        <r>
          <rPr>
            <sz val="8"/>
            <color indexed="81"/>
            <rFont val="Tahoma"/>
            <family val="2"/>
            <charset val="238"/>
          </rPr>
          <t>pl.: lektorált elektronikus jegyzet. A tantervi előadások anyagát bemutató prezentációk nem tartoznak ide. A pályázó a táblázatban csak röviden nevezze meg a fejlesztést. A munka részletes adatait az egyértelműen azonosítható mellékletben írja le.</t>
        </r>
      </text>
    </comment>
    <comment ref="C45" authorId="0">
      <text>
        <r>
          <rPr>
            <sz val="8"/>
            <color indexed="81"/>
            <rFont val="Tahoma"/>
            <family val="2"/>
            <charset val="238"/>
          </rPr>
          <t xml:space="preserve">A szerzői pozíciótól és a közlés időpontjától függetlenül minimum 6 cikk. Ennél kisebb szám esetében a végső eredménybe az elért pontok 60%-a számít bele.
</t>
        </r>
      </text>
    </comment>
    <comment ref="C46" authorId="0">
      <text>
        <r>
          <rPr>
            <sz val="8"/>
            <color indexed="81"/>
            <rFont val="Tahoma"/>
            <family val="2"/>
            <charset val="238"/>
          </rPr>
          <t>Kiemelt szerző: első, utolsó, vagy levelező szerző. Idegen és magyar nyelvű cikkek összesen.</t>
        </r>
      </text>
    </comment>
    <comment ref="C61" authorId="2">
      <text>
        <r>
          <rPr>
            <sz val="9"/>
            <color indexed="81"/>
            <rFont val="Tahoma"/>
            <family val="2"/>
            <charset val="238"/>
          </rPr>
          <t>Az MTMT kimutatás alapján.</t>
        </r>
      </text>
    </comment>
    <comment ref="C64" authorId="2">
      <text>
        <r>
          <rPr>
            <sz val="9"/>
            <color indexed="81"/>
            <rFont val="Tahoma"/>
            <family val="2"/>
            <charset val="238"/>
          </rPr>
          <t>Az MTMT kimutatás alapján</t>
        </r>
      </text>
    </comment>
    <comment ref="C67" authorId="0">
      <text>
        <r>
          <rPr>
            <sz val="8"/>
            <color indexed="81"/>
            <rFont val="Tahoma"/>
            <family val="2"/>
            <charset val="238"/>
          </rPr>
          <t>Egy tized pontossággal. 
Információ jellegű adat. Nem számít bele az értékelésbe.</t>
        </r>
      </text>
    </comment>
  </commentList>
</comments>
</file>

<file path=xl/comments3.xml><?xml version="1.0" encoding="utf-8"?>
<comments xmlns="http://schemas.openxmlformats.org/spreadsheetml/2006/main">
  <authors>
    <author>Dr. Pedryc Andrzej</author>
    <author>Pedryc Andrzej Piotr</author>
  </authors>
  <commentList>
    <comment ref="B15" authorId="0">
      <text>
        <r>
          <rPr>
            <sz val="8"/>
            <color indexed="81"/>
            <rFont val="Tahoma"/>
            <family val="2"/>
            <charset val="238"/>
          </rPr>
          <t>Minimum 1 hét vagy annál hosszabb idejű tartózkodás számolható el külföldi tanulmányútként. Ebbe a kategóriába nem tartozik a konferencián való részvétel. Az út tanulmányi jellegét hitelt érdemlően be kell bizonyítani.</t>
        </r>
      </text>
    </comment>
    <comment ref="B19" authorId="1">
      <text>
        <r>
          <rPr>
            <sz val="9"/>
            <color indexed="81"/>
            <rFont val="Segoe UI"/>
            <charset val="1"/>
          </rPr>
          <t xml:space="preserve">Külön részletezze az alábbi tevékenységet, igazolva a részvételét hivatalos megbízó levéllel, vagy más alkalmas dokumentummal. </t>
        </r>
      </text>
    </comment>
  </commentList>
</comments>
</file>

<file path=xl/sharedStrings.xml><?xml version="1.0" encoding="utf-8"?>
<sst xmlns="http://schemas.openxmlformats.org/spreadsheetml/2006/main" count="254" uniqueCount="190">
  <si>
    <t>MTA Bizottság - tagság</t>
  </si>
  <si>
    <t>pont</t>
  </si>
  <si>
    <t>összesen</t>
  </si>
  <si>
    <t>Szerkesztőségi tagság</t>
  </si>
  <si>
    <t>Összesen:</t>
  </si>
  <si>
    <t>Százalékos megoszlás</t>
  </si>
  <si>
    <t>Kategóriák</t>
  </si>
  <si>
    <t>Szerződéses kutatás</t>
  </si>
  <si>
    <t>MTA Bizottság - vezetőségi tagság</t>
  </si>
  <si>
    <t>Kitüntetések</t>
  </si>
  <si>
    <t>I. OKTATÁS</t>
  </si>
  <si>
    <t>pontszám</t>
  </si>
  <si>
    <t>Max. pontszám</t>
  </si>
  <si>
    <t>Egyetemi bizottságokban és testületekben való tagság</t>
  </si>
  <si>
    <t>idegen nyelven</t>
  </si>
  <si>
    <t>összesen:</t>
  </si>
  <si>
    <t>Az oktatás összesen</t>
  </si>
  <si>
    <t>Pályázatok száma</t>
  </si>
  <si>
    <r>
      <t xml:space="preserve">Konferencia kiadvány - </t>
    </r>
    <r>
      <rPr>
        <i/>
        <sz val="12"/>
        <rFont val="Calibri"/>
        <family val="2"/>
        <charset val="238"/>
      </rPr>
      <t>full paper</t>
    </r>
  </si>
  <si>
    <t>Ösztöndíjak</t>
  </si>
  <si>
    <t>Nem kiemelt szerzőként</t>
  </si>
  <si>
    <t>Külföldi tanulmányút és oktatói mobilitás</t>
  </si>
  <si>
    <t>Országos konferencián helyezést nyert hallgatók száma</t>
  </si>
  <si>
    <t>I.a</t>
  </si>
  <si>
    <t>I.b</t>
  </si>
  <si>
    <t>II.</t>
  </si>
  <si>
    <t>II.a</t>
  </si>
  <si>
    <t>II.b</t>
  </si>
  <si>
    <t>III.</t>
  </si>
  <si>
    <t>II.c</t>
  </si>
  <si>
    <t>I.</t>
  </si>
  <si>
    <t>Magyar nyelven</t>
  </si>
  <si>
    <t>Idegen nyelven</t>
  </si>
  <si>
    <t>(db)</t>
  </si>
  <si>
    <t xml:space="preserve">I.a </t>
  </si>
  <si>
    <t xml:space="preserve">Lektorált tud. könyvek / tankönyvek /egyetemi jegyzetek száma (db) </t>
  </si>
  <si>
    <t>Összesített pontszám: I.a + I.b:</t>
  </si>
  <si>
    <t>Magyar nyelvű</t>
  </si>
  <si>
    <t>Idegen nyelvű</t>
  </si>
  <si>
    <t>KITÖLTÉSI ÚTMUTATÓ</t>
  </si>
  <si>
    <t xml:space="preserve">I. OKTATÁS </t>
  </si>
  <si>
    <t>A)</t>
  </si>
  <si>
    <t>B)</t>
  </si>
  <si>
    <t>Publikációs tevékenység a karon művelt diszciplínákban</t>
  </si>
  <si>
    <t>SZAKDOLGOZATOK, DIPLOMAMUNKÁK, PhD, TDK MUNKÁK TÉMAVEZETÉSE</t>
  </si>
  <si>
    <t>Kiemelt szerzőként</t>
  </si>
  <si>
    <r>
      <t xml:space="preserve">Konferencia kiadvány - </t>
    </r>
    <r>
      <rPr>
        <i/>
        <sz val="12"/>
        <rFont val="Calibri"/>
        <family val="2"/>
        <charset val="238"/>
      </rPr>
      <t>full paper</t>
    </r>
  </si>
  <si>
    <t>Ismeretterjesztő cikkek</t>
  </si>
  <si>
    <t>Kumulatív impakt faktor</t>
  </si>
  <si>
    <t>Pedryc A.</t>
  </si>
  <si>
    <t>Publikációk visszhangja</t>
  </si>
  <si>
    <t>Független hivatkozások száma</t>
  </si>
  <si>
    <t>III.a</t>
  </si>
  <si>
    <t>Szakmaspecifikus tudományos alkotások</t>
  </si>
  <si>
    <t>Államilag minősített növényfajta belföldön</t>
  </si>
  <si>
    <t>Szabadalmaztatott növényfajta külföldön</t>
  </si>
  <si>
    <t>Szabadalmak (Mo.)</t>
  </si>
  <si>
    <t>Szabadalmak (külföld)</t>
  </si>
  <si>
    <t>Fajták</t>
  </si>
  <si>
    <t>II. KUTATÁS, PUBLIKÁCIÓS TEVÉKENYSÉG</t>
  </si>
  <si>
    <t>III.b</t>
  </si>
  <si>
    <t>Szabadalmak (nem fajták)</t>
  </si>
  <si>
    <t>írja be a megfelelő értéket</t>
  </si>
  <si>
    <t>I.a könyv összesen:</t>
  </si>
  <si>
    <t>cikkek száma</t>
  </si>
  <si>
    <t>maximálizált pontszám = 20</t>
  </si>
  <si>
    <t>A</t>
  </si>
  <si>
    <t>B</t>
  </si>
  <si>
    <t>összesített pontszám II.a+II.b+II.c:</t>
  </si>
  <si>
    <t>Publikációs tevékenység öszesen</t>
  </si>
  <si>
    <t xml:space="preserve"> (I.+II.+III.)</t>
  </si>
  <si>
    <t>III.a összesen</t>
  </si>
  <si>
    <t>A HABILITÁCIÓS ELJÁRÁS ELINDÍTÁSÁNAK FELTÉTELRENDSZERE</t>
  </si>
  <si>
    <t>Megnevezés - pontszám egyedi elbírálás szerint</t>
  </si>
  <si>
    <t>C</t>
  </si>
  <si>
    <t>Szakmaspecifikus tudományos alkotások (I. + II. + III.)</t>
  </si>
  <si>
    <t>I. összesen</t>
  </si>
  <si>
    <t>II. összesen</t>
  </si>
  <si>
    <t>III. összesen</t>
  </si>
  <si>
    <t>A) PÁLYÁZATI TEVÉKENYSÉG</t>
  </si>
  <si>
    <t>C)  SZAKMASPECIFIKUS TUDOMÁNYOS ALKOTÁSOK</t>
  </si>
  <si>
    <t>Az elért eredmény</t>
  </si>
  <si>
    <t>maximalizált pontszám = 20</t>
  </si>
  <si>
    <r>
      <t xml:space="preserve">II. KUTATÁS  - </t>
    </r>
    <r>
      <rPr>
        <b/>
        <i/>
        <sz val="16"/>
        <color indexed="9"/>
        <rFont val="Calibri"/>
        <family val="2"/>
        <charset val="238"/>
      </rPr>
      <t>a teljesítménybe beszámítható max. pontszám (A+B+C): 200</t>
    </r>
  </si>
  <si>
    <t>Nem IF-es  publikációk száma (db)</t>
  </si>
  <si>
    <t>Más intézmények bizottságaiban való tagság</t>
  </si>
  <si>
    <t xml:space="preserve">Szakértői tevékenység bizottságokban, testületekben </t>
  </si>
  <si>
    <t>III. TUDOMÁNYOS KÖZÉLETI TEVÉKENYSÉG</t>
  </si>
  <si>
    <t>Minimum szintek (75%)</t>
  </si>
  <si>
    <r>
      <t>Magyar nyelven</t>
    </r>
    <r>
      <rPr>
        <sz val="10"/>
        <rFont val="Calibri"/>
        <family val="2"/>
        <charset val="238"/>
        <scheme val="minor"/>
      </rPr>
      <t xml:space="preserve"> (tantárgyfelelős: tantárgyak száma)</t>
    </r>
  </si>
  <si>
    <r>
      <rPr>
        <b/>
        <sz val="12"/>
        <rFont val="Calibri"/>
        <family val="2"/>
        <charset val="238"/>
        <scheme val="minor"/>
      </rPr>
      <t>Idegen nyelven</t>
    </r>
    <r>
      <rPr>
        <sz val="10"/>
        <rFont val="Calibri"/>
        <family val="2"/>
        <charset val="238"/>
        <scheme val="minor"/>
      </rPr>
      <t xml:space="preserve"> (tantárgyfelelős: tantárgyak száma)</t>
    </r>
  </si>
  <si>
    <r>
      <rPr>
        <b/>
        <sz val="12"/>
        <rFont val="Calibri"/>
        <family val="2"/>
        <charset val="238"/>
        <scheme val="minor"/>
      </rPr>
      <t>Magyar nyelvű</t>
    </r>
    <r>
      <rPr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</rPr>
      <t>befejezett szakdolgozat (BSc), diplomamunka (MSc) témavezetése - dolgozatok száma</t>
    </r>
  </si>
  <si>
    <r>
      <rPr>
        <b/>
        <sz val="12"/>
        <rFont val="Calibri"/>
        <family val="2"/>
        <charset val="238"/>
        <scheme val="minor"/>
      </rPr>
      <t>Idegen nyelvű</t>
    </r>
    <r>
      <rPr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</rPr>
      <t>befejezett szakdolgozat (BSc), diplomamunka (MSc) témavezetése - dolgozatok száma</t>
    </r>
  </si>
  <si>
    <t>Pályázati tevékenység összesen (I.+II.+III.):</t>
  </si>
  <si>
    <t>szerző</t>
  </si>
  <si>
    <t>szerkesztő</t>
  </si>
  <si>
    <t>fejezetszerző</t>
  </si>
  <si>
    <t>Tantárgyfelelős (max.: 5)</t>
  </si>
  <si>
    <t>magyar nyelvű</t>
  </si>
  <si>
    <t>e11: ellenőrzés/f11: I.a+I.b</t>
  </si>
  <si>
    <t>e15: ellenőrzés/f15: I.c+I.d</t>
  </si>
  <si>
    <t>Átlagos előadások száma (min.: 10/év)</t>
  </si>
  <si>
    <t>I. összesen:</t>
  </si>
  <si>
    <t>Idegen nyelven tartott előadások és szemináriumok száma</t>
  </si>
  <si>
    <t>Tantervi szemináriumok száma (min.: 6/év)</t>
  </si>
  <si>
    <t>e15: ellenőrzés/f15: I.e értéke</t>
  </si>
  <si>
    <t>Figyelembe vehető max. pontszám: 200</t>
  </si>
  <si>
    <t>Nyertes pályázatok száma</t>
  </si>
  <si>
    <t>Vezető szerepe a nyertes pályázatban (vezető, témafelelős)</t>
  </si>
  <si>
    <t>Szakdolgozatok, diplomamunkák (5 év adatai)</t>
  </si>
  <si>
    <t>OKTATOTT TANTÁRGYAK (2 év átlagai)</t>
  </si>
  <si>
    <t>A zöld mezőkbe a pályázó írja be a megfelelő értékeket!</t>
  </si>
  <si>
    <t>Narancssárga cellák a bíráló által tölthetők ki!</t>
  </si>
  <si>
    <t>min.: 0; max.: 12</t>
  </si>
  <si>
    <t>Dokumentált új módszerek, eljárások, tervek, egyéb teljesítmény</t>
  </si>
  <si>
    <t>maximálizált pontszám: 90</t>
  </si>
  <si>
    <t>PhD témavezetés (nincs időlorlát)</t>
  </si>
  <si>
    <t>TDK témavezetés (nincs időkorlát)</t>
  </si>
  <si>
    <t>Referált cikkek</t>
  </si>
  <si>
    <t>maximálizált pontszám: 20</t>
  </si>
  <si>
    <t>maximálizált pontszám: 40</t>
  </si>
  <si>
    <t>maximálizált pontszám: 30</t>
  </si>
  <si>
    <t>Kutatás összesen (A+B+C)</t>
  </si>
  <si>
    <t>Oktatás - kutatás arány</t>
  </si>
  <si>
    <t>elvárt</t>
  </si>
  <si>
    <t>kimutatott</t>
  </si>
  <si>
    <t>Publikációs tevékenység a karon művelt diszciplínákban MTMT kimutatás alapján (max. 150 pont) - nincs időkorlátja</t>
  </si>
  <si>
    <r>
      <t xml:space="preserve">Kutatási pályázati tevékenység (nincs időkorlát)      </t>
    </r>
    <r>
      <rPr>
        <b/>
        <i/>
        <sz val="16"/>
        <rFont val="Calibri"/>
        <family val="2"/>
        <charset val="238"/>
      </rPr>
      <t xml:space="preserve"> (max. 20 pont)</t>
    </r>
  </si>
  <si>
    <t>Megnevezés:</t>
  </si>
  <si>
    <t>"A"  összesen:</t>
  </si>
  <si>
    <t>"B" összesen:</t>
  </si>
  <si>
    <t>II. összesen:</t>
  </si>
  <si>
    <t>Változó</t>
  </si>
  <si>
    <t>Sárga cellák a bíráló által tölthetők ki!</t>
  </si>
  <si>
    <t>Az eddig benyújtott összes pályázatok száma</t>
  </si>
  <si>
    <t>Nevezze meg:</t>
  </si>
  <si>
    <t>Általános tudnivalók:</t>
  </si>
  <si>
    <t xml:space="preserve">A mellékleteket kérjük pdf fájlokként beküldeni a pályázati fájllal egyidőben. Az eredeti papír alapú dokumentumokat kérjük, hogy a pályázó őrizze meg az esetleges félreértések megoldása céljából. </t>
  </si>
  <si>
    <t>I. Tantárgyfelelős (I.a és I.b)</t>
  </si>
  <si>
    <t>II. Az átlagos előadások száma II.a és II.b)</t>
  </si>
  <si>
    <t>III. Az átlagos tantervi szemináriumok száma</t>
  </si>
  <si>
    <t xml:space="preserve">A tantervben szereplő, és a jelentkező által magyarnyelven tartott szemináriumok száma. Az idegen nyelvű szemináriumokat az előadásokkal együtt kell szerepeltetni - II.b pont alatt (lsd. az előző példaszámítást). Egy szeminárium = 2×45 perces foglalkozás. Egy téma = 1 szeminárium, csoportok számától (ismétléektől) függetlenül. A beírt érték a kétéves átlag. Az előírt minimum 6 szeminárium/év az ezalatti értékért nem jár pont.  </t>
  </si>
  <si>
    <r>
      <rPr>
        <b/>
        <sz val="14"/>
        <color rgb="FFFF0000"/>
        <rFont val="Calibri"/>
        <family val="2"/>
        <charset val="238"/>
        <scheme val="minor"/>
      </rPr>
      <t>A.</t>
    </r>
    <r>
      <rPr>
        <b/>
        <sz val="14"/>
        <rFont val="Calibri"/>
        <family val="2"/>
        <charset val="238"/>
        <scheme val="minor"/>
      </rPr>
      <t xml:space="preserve"> OKTATOTT TANTÁRGYAK</t>
    </r>
  </si>
  <si>
    <r>
      <rPr>
        <b/>
        <sz val="12"/>
        <color rgb="FFFF0000"/>
        <rFont val="Calibri"/>
        <family val="2"/>
        <charset val="238"/>
        <scheme val="minor"/>
      </rPr>
      <t>B.</t>
    </r>
    <r>
      <rPr>
        <b/>
        <sz val="12"/>
        <rFont val="Calibri"/>
        <family val="2"/>
        <charset val="238"/>
        <scheme val="minor"/>
      </rPr>
      <t xml:space="preserve"> SZAKDOLGOZATOK, DIPLOMAMUNKÁK, PhD, TDK MUNKÁK TÉMAVEZETÉSE</t>
    </r>
  </si>
  <si>
    <t>I. Szakdolgozatok, diplomamunkák témavezetése</t>
  </si>
  <si>
    <t>I.a Magyar nyelvű</t>
  </si>
  <si>
    <t>I.b Idegen nyelvű</t>
  </si>
  <si>
    <t>II. PhD témavezetése (II.a és II.b)</t>
  </si>
  <si>
    <r>
      <t xml:space="preserve">Legalább a </t>
    </r>
    <r>
      <rPr>
        <i/>
        <u/>
        <sz val="12"/>
        <rFont val="Calibri"/>
        <family val="2"/>
        <charset val="238"/>
        <scheme val="minor"/>
      </rPr>
      <t xml:space="preserve">munkahelyi vitán </t>
    </r>
    <r>
      <rPr>
        <i/>
        <sz val="12"/>
        <rFont val="Calibri"/>
        <family val="2"/>
        <charset val="238"/>
        <scheme val="minor"/>
      </rPr>
      <t xml:space="preserve">átesett és ezt bizonyító </t>
    </r>
    <r>
      <rPr>
        <i/>
        <u/>
        <sz val="12"/>
        <rFont val="Calibri"/>
        <family val="2"/>
        <charset val="238"/>
        <scheme val="minor"/>
      </rPr>
      <t>jegyzőkönyvvel</t>
    </r>
    <r>
      <rPr>
        <i/>
        <sz val="12"/>
        <rFont val="Calibri"/>
        <family val="2"/>
        <charset val="238"/>
        <scheme val="minor"/>
      </rPr>
      <t xml:space="preserve"> rendelkező dolgozatok száma. Társas témavezetés esetében a dolgozatok számát arányosan csökkentve kell beírni, így pl. 1 dolgozat helyett 0,5. Időkorlát nincs.</t>
    </r>
  </si>
  <si>
    <t>III. TDK témavezetés</t>
  </si>
  <si>
    <t>A megfelelő oklevéllel, vagy jegyzőkönnyvel bizonyított dolgozatok száma. 
Társas témavezetés esetében a dolgozatok számát arányosan csökkentve kell beírni, így pl. 1 dolgozat helyett 0,5.</t>
  </si>
  <si>
    <r>
      <rPr>
        <b/>
        <sz val="11"/>
        <color rgb="FFFF0000"/>
        <rFont val="Calibri"/>
        <family val="2"/>
        <charset val="238"/>
        <scheme val="minor"/>
      </rPr>
      <t>C.</t>
    </r>
    <r>
      <rPr>
        <b/>
        <sz val="11"/>
        <color theme="1"/>
        <rFont val="Calibri"/>
        <family val="2"/>
        <charset val="238"/>
        <scheme val="minor"/>
      </rPr>
      <t xml:space="preserve"> Egyéb teljesítmények</t>
    </r>
  </si>
  <si>
    <t>II. KUTATÁSI és PÁLYÁZATI TEVÉKENYSÉG</t>
  </si>
  <si>
    <t>Pályázati tevékenység (nincs időkorlát)</t>
  </si>
  <si>
    <t>A fenti nyertes pályázatokban, hány esetben töltötte be a vezető poziciót? Projektvezető, alprojektvezető, szakmai vezető stb.</t>
  </si>
  <si>
    <t>C)</t>
  </si>
  <si>
    <t>Szakmaspecifikus alkotások</t>
  </si>
  <si>
    <t>B) PUBLIKÁCIÓS TEVÉKENYSÉG ÖSSZESEN</t>
  </si>
  <si>
    <t xml:space="preserve">A pályázó neve és munkahelye: </t>
  </si>
  <si>
    <t>I. OKTATÁS - az összteljesítménybe beszámítható pontszám max.: 200</t>
  </si>
  <si>
    <t>Elvárt min. szint</t>
  </si>
  <si>
    <t>Az eredmény értékelése Megfelel: az elért eredmény &gt; minimum szint</t>
  </si>
  <si>
    <t>Egyéb, figyelembe vehető és igazolt módon dokumentált oktatási teljesítmények megnevezése. Dokumentálás külön mellékletben.</t>
  </si>
  <si>
    <t>Folyóiratban megjelent cikkek és egyéb mérhető tudományos teljesítmények (max. 90 pont)</t>
  </si>
  <si>
    <t>Mellékletben részletezze a beírt számokat, ahol lehet hivatalos dokumentummal támassza alá a beírt adatokat (felkérő levél, tagsági nyilvántartás, oklevél stb.)</t>
  </si>
  <si>
    <t>Az összesítő c. oldalán a C11 egyesített cellába írja be a nevét és munkahelyét pl.: Kovács János, BCE Genetika és Növénynemesítés Tanszék</t>
  </si>
  <si>
    <t>Amennyiben egy adott teljesítmény közlésénél az utóbbi 5 év adatait várják, ez két lehetőséget jelent: (a) a pályázat beadásának éve és az előző 4 év, illetve (b) csak az előző 5 év adatai a pályázat bedásának éve nélkül. A pályázó dönti el, hogy mely lehetőséget alkalmazza.</t>
  </si>
  <si>
    <r>
      <rPr>
        <b/>
        <i/>
        <u/>
        <sz val="12"/>
        <rFont val="Calibri"/>
        <family val="2"/>
        <charset val="238"/>
        <scheme val="minor"/>
      </rPr>
      <t>A bírálók</t>
    </r>
    <r>
      <rPr>
        <i/>
        <sz val="12"/>
        <rFont val="Calibri"/>
        <family val="2"/>
        <charset val="238"/>
        <scheme val="minor"/>
      </rPr>
      <t xml:space="preserve"> a munkájük befejezése után küldjék el a kitöltött Excel file-t a kísérő levélben megadott címre.  A bíráló neve titkos, csak a Doktori Iskola vezetősége és a Habilitációs Bizottság számára ismert.</t>
    </r>
  </si>
  <si>
    <t>Azon tantárgyak száma, amelyeknek minimum két éven keresztül felelőse volt, vagy jelenleg is az. Neptun alapján. Maximalizált érték: I.a + I.b &lt;=5. A túllépés esetében az elért pontok száma: felére csökken. A túllépést a jelentkező korrigálhatja.</t>
  </si>
  <si>
    <t xml:space="preserve">Írja be az utóbbi 5 évben - a pályázat éve és az előző 4 év, vagy az előlző öt év a pályázat beadásának éve nélkül -  leadott összes dolgozat számát, társas témavezetés esetében a pontszám arányosan csökken (2 témavezető esetén, 1 dolgozat helyett 0,5). A dolgozatok száma és az ezért odaítélt pontszám automatikuson a következő kategóriákra oszlik: kevesebb mint 5 dolgozat: 0 pont; 5-9 dolgozat: 10 pont; 10-14 dolgozat: 14 pont; 15-19 dolgozat: 18 pont; &gt;19 dolgozat: 20 pont. Mellékletként csatolja a dolgozatok listáját. A listán szerepeljen a hallgató neve, szak, konzulens(ek) neve, a védés éve. A listát a tanszékvezető aláírásával igazolja.  </t>
  </si>
  <si>
    <t xml:space="preserve">E kategóriában a pályázó csak a rövid elnevezést írja be a táblázatba. Magának  a munkának a leírását mellékletként csatolja a pályázathoz. A melléklet neve egyértelműen utaljon a táblázatban szereplő névre. A mellékletben a név után pontosan definiálja, miért tartja az adott munkát oktatói teljesítménynek, és hol került felhasználásra. Gondoskodjon a munka hasznosításának hiteles bizonyításáról.  </t>
  </si>
  <si>
    <t>A nyert és nem nyert pályázatok száma. A szerződéses kutatások nem tartoznak ide. A pályázat beadását igazolni kell hiteltérdemlő dokumentummal.</t>
  </si>
  <si>
    <t>Az összes nyert (megtörtént a szerződéskötés), illetve a megkezdett pályázatok száma, amelyekben a pályázó vezető poziciót tölt be, vagy a pályázat résztvevője.</t>
  </si>
  <si>
    <t xml:space="preserve">A BI., és BII. pontok csak a mellékletként csatolt  pontos publikációs jegyzékkel együtt értékelhetők és ellenőrizhetők. A jegyzék felépítése kövesse a táblázatban alkalmazott kategóriákat és azok sorrendjét. </t>
  </si>
  <si>
    <t xml:space="preserve">IF-es publikációk száma (db) minimum: 6 cikk </t>
  </si>
  <si>
    <t>A pályázó a zöld színű mezőkbe írja be (vagy nem) a megfelelő értékeket. A többi mező zárolva van, felülírása nem lehetséges.</t>
  </si>
  <si>
    <t>A narancssárga mezőkbe a bíráló írhatja be a megfelelő értékeket.</t>
  </si>
  <si>
    <t xml:space="preserve">A pályázati elvárás kulcspontja az adatok valóságának bebizonyítása. Ebből adódóan minden esetben, ahol ez lehetséges, a beírt értékeket alá kell támasztani megfelelő dokumentumokkal. A publikációkra vonatkozó adatok a publikációk bibliográfiai adatait tartalmazó kimutatások nélkül nem értékelhetők. </t>
  </si>
  <si>
    <t xml:space="preserve">Azok a cellák, amelyek jobb felső sarkában egy kis háromszög látható, tartalmazzák azokat a megjegyzéseket, amelyek fontosak a megfelelő érték meghatározásánál.  </t>
  </si>
  <si>
    <r>
      <rPr>
        <i/>
        <u/>
        <sz val="12"/>
        <rFont val="Calibri"/>
        <family val="2"/>
        <charset val="238"/>
        <scheme val="minor"/>
      </rPr>
      <t>Az egy évre eső</t>
    </r>
    <r>
      <rPr>
        <i/>
        <sz val="12"/>
        <rFont val="Calibri"/>
        <family val="2"/>
        <charset val="238"/>
        <scheme val="minor"/>
      </rPr>
      <t>, a tantervben szereplő átlagos előadások száma: 2 év átlaga.  1 előadás = 2×45 perc. Az érték független attól, hogy az előadás hallgatói hány szakon tanulnak, azaz 1 téma=1 előadás. Az előadás, illetve idegen nyelvű szeminárium átlaga a két utóbbi évben I.a + I.b min. 10. Az ez alatti teljesítmény = 0 pont. Kimutatás a NEPTUN és a tanszéki nyilvántartás alapján történik.
Példa: Pályázat beadásának éve: 2015. 
a) A magyar nyelven tartott előadások száma 2014-ben 10; 2013-ban 16. IIa (E30-as cella)= (10+16)/2=13. 
b) Az idegen nyelvű előadások száma 2013-ban 10; 2014-ben 0, idegen nyelvű szeminárium 2013-ban 8; 2014-ben 6. IIb=(10+0)/2 + (8+6)/2=12 (E31-es cella: 12)</t>
    </r>
  </si>
  <si>
    <t>Írja be az utóbbi 5 évben - a pályázat éve és az előző 4 év, vagy az előző öt év a pályázat beadásának éve nélkül -  leadott összes dolgozatok számát, társas témavezetés esetében a pontszám arányosan csökken (2 témavezető esetén 1 dolgozat helyett 0,5). Mellékletként csatolja a dolgozatok listáját. A listán szerepeljen a hallgató neve, szak, konzulens(ek) neve, védés éve. A listát a tanszékvezető aláírásával igazolja.</t>
  </si>
  <si>
    <t xml:space="preserve">A publikációs tevékenység életmű jellegű, nincsen időkorlátja. A kimutatás alapja MTMT adatbázis. </t>
  </si>
  <si>
    <t xml:space="preserve">A B I.b pontba a táblázatba csak a fejlesztés nevét írja be. Pontos leírást a mellékletben csatolja. A fejlesztés értékét a bíráló határozza meg 0 és 6 pont közötti skála szerint. </t>
  </si>
  <si>
    <t xml:space="preserve">Ebbe a kategóriába tartozó alkotásokat részben a táblázat határozza meg, részben pedig a pályázó döntheti el, hogy valamely munkája ide tartazó teljesítménynek számít-e. Kérjük, hogy ebben az esetben a táblázatban csak röviden nevezze meg a munkát és utaljon arra a mellékletre, ahol e teljesítmény leírása található. A munka értékét a bíráló határozza meg a 0 és 12 pont közötti skála szerint.  </t>
  </si>
  <si>
    <t>Egyesületi tagságok (ISHS, MKTT, MNE stb.)</t>
  </si>
  <si>
    <t>Felkérések publikációk birálatára nemzetközi lapokban</t>
  </si>
  <si>
    <t>Tudományos Közéleti Tevékenység</t>
  </si>
  <si>
    <t>Könyvírás, tananyagfejlesztés  (max.: 40 pont)</t>
  </si>
  <si>
    <t xml:space="preserve">Egyéb publikáció, eszközfejlesztés </t>
  </si>
  <si>
    <r>
      <rPr>
        <b/>
        <sz val="12"/>
        <color theme="1"/>
        <rFont val="Calibri"/>
        <family val="2"/>
        <charset val="238"/>
        <scheme val="minor"/>
      </rPr>
      <t>A pályázat véleményezésének folyamata.</t>
    </r>
    <r>
      <rPr>
        <sz val="12"/>
        <color theme="1"/>
        <rFont val="Calibri"/>
        <family val="2"/>
        <charset val="238"/>
        <scheme val="minor"/>
      </rPr>
      <t xml:space="preserve"> Bírálói vélemény. A bírálói vélemény nélkülözhetetlen a pályázat értékeléséhez. A bírálók  a szakma és az egyetemi oktatás kíváló képviselői, akik tapasztalataikkal segítik a pályázat értékének és megfelelőségének megítélését. A bíráló neve titkos, csak a Doktori Iskola vezetősége és a Habilitációs Bizottság számára ismert. A végső véleményt a habilitációs eljárást kérő személy tudományos és oktatói tevékenységéről a Doktori Iskola Habilitációs Bizottságának előterjesztése alapján a Doktori Iskola Tanácsa fogalmazza meg. Az írásos véleményt, illetve a Szakértői Bizottságra tett javaslatot az iskola vezetője a Habilitációs Bizottság elnökének küldi meg. Ugyancsak a Doktori Iskola csatolja a Kar részéről hozzá megküldött írásos véleményt is.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</si>
</sst>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4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i/>
      <sz val="12"/>
      <name val="Calibri"/>
      <family val="2"/>
      <charset val="238"/>
    </font>
    <font>
      <b/>
      <i/>
      <sz val="16"/>
      <color indexed="9"/>
      <name val="Calibri"/>
      <family val="2"/>
      <charset val="238"/>
    </font>
    <font>
      <sz val="8"/>
      <color indexed="81"/>
      <name val="Tahoma"/>
      <family val="2"/>
      <charset val="238"/>
    </font>
    <font>
      <sz val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sz val="18"/>
      <color theme="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8"/>
      <color rgb="FFC00000"/>
      <name val="Calibri"/>
      <family val="2"/>
      <charset val="238"/>
      <scheme val="minor"/>
    </font>
    <font>
      <b/>
      <sz val="14"/>
      <color rgb="FF0066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u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sz val="28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sz val="1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sz val="9"/>
      <color indexed="81"/>
      <name val="Segoe UI"/>
      <charset val="1"/>
    </font>
    <font>
      <b/>
      <i/>
      <sz val="14"/>
      <color theme="1"/>
      <name val="Calibri"/>
      <family val="2"/>
      <charset val="238"/>
      <scheme val="minor"/>
    </font>
    <font>
      <i/>
      <sz val="13"/>
      <name val="Calibri"/>
      <family val="2"/>
      <charset val="238"/>
      <scheme val="minor"/>
    </font>
    <font>
      <b/>
      <sz val="18"/>
      <color rgb="FF92D05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indexed="81"/>
      <name val="Segoe UI"/>
      <family val="2"/>
      <charset val="238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46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0" xfId="0" applyFont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15" fillId="3" borderId="2" xfId="0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5" fillId="0" borderId="0" xfId="0" applyFont="1" applyBorder="1"/>
    <xf numFmtId="0" fontId="11" fillId="0" borderId="2" xfId="0" applyFont="1" applyBorder="1" applyAlignment="1">
      <alignment horizontal="center" vertical="center"/>
    </xf>
    <xf numFmtId="9" fontId="17" fillId="3" borderId="0" xfId="1" applyFont="1" applyFill="1" applyBorder="1" applyAlignment="1">
      <alignment vertical="center"/>
    </xf>
    <xf numFmtId="0" fontId="11" fillId="4" borderId="2" xfId="0" applyFont="1" applyFill="1" applyBorder="1" applyAlignment="1">
      <alignment horizontal="right" vertical="center" wrapText="1"/>
    </xf>
    <xf numFmtId="0" fontId="10" fillId="0" borderId="6" xfId="0" applyFont="1" applyBorder="1" applyAlignment="1">
      <alignment vertical="center" wrapText="1"/>
    </xf>
    <xf numFmtId="0" fontId="15" fillId="0" borderId="0" xfId="0" applyFont="1" applyAlignment="1" applyProtection="1">
      <alignment vertical="center" wrapText="1"/>
    </xf>
    <xf numFmtId="0" fontId="11" fillId="0" borderId="2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5" fillId="0" borderId="0" xfId="0" applyFont="1" applyProtection="1"/>
    <xf numFmtId="0" fontId="11" fillId="0" borderId="6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16" fillId="0" borderId="0" xfId="0" applyFont="1" applyProtection="1"/>
    <xf numFmtId="0" fontId="15" fillId="0" borderId="2" xfId="0" applyFont="1" applyBorder="1" applyAlignment="1" applyProtection="1">
      <alignment vertical="center"/>
      <protection hidden="1"/>
    </xf>
    <xf numFmtId="0" fontId="15" fillId="2" borderId="2" xfId="0" applyFont="1" applyFill="1" applyBorder="1" applyAlignment="1" applyProtection="1">
      <alignment vertical="center"/>
      <protection hidden="1"/>
    </xf>
    <xf numFmtId="0" fontId="15" fillId="0" borderId="6" xfId="0" applyFont="1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24" fillId="3" borderId="0" xfId="0" applyFont="1" applyFill="1" applyAlignment="1">
      <alignment vertical="center"/>
    </xf>
    <xf numFmtId="9" fontId="15" fillId="3" borderId="0" xfId="0" applyNumberFormat="1" applyFont="1" applyFill="1" applyAlignment="1">
      <alignment vertical="center"/>
    </xf>
    <xf numFmtId="1" fontId="15" fillId="3" borderId="0" xfId="0" applyNumberFormat="1" applyFont="1" applyFill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6" fillId="0" borderId="2" xfId="0" applyFont="1" applyBorder="1" applyAlignment="1">
      <alignment vertical="center" wrapText="1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25" fillId="3" borderId="9" xfId="0" applyFont="1" applyFill="1" applyBorder="1" applyAlignment="1">
      <alignment vertical="center" wrapText="1"/>
    </xf>
    <xf numFmtId="0" fontId="28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vertical="center" wrapText="1"/>
    </xf>
    <xf numFmtId="0" fontId="24" fillId="0" borderId="0" xfId="0" applyFont="1" applyAlignment="1" applyProtection="1">
      <alignment horizontal="center" vertical="center"/>
    </xf>
    <xf numFmtId="0" fontId="30" fillId="6" borderId="0" xfId="0" applyFont="1" applyFill="1" applyAlignment="1" applyProtection="1">
      <alignment vertical="center"/>
    </xf>
    <xf numFmtId="0" fontId="31" fillId="6" borderId="0" xfId="0" applyFont="1" applyFill="1" applyAlignment="1" applyProtection="1">
      <alignment vertical="center" wrapText="1"/>
    </xf>
    <xf numFmtId="0" fontId="30" fillId="6" borderId="0" xfId="0" applyFont="1" applyFill="1" applyAlignment="1">
      <alignment vertical="center"/>
    </xf>
    <xf numFmtId="0" fontId="29" fillId="6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6" borderId="0" xfId="0" applyFont="1" applyFill="1" applyAlignment="1">
      <alignment vertical="center" wrapText="1"/>
    </xf>
    <xf numFmtId="0" fontId="7" fillId="6" borderId="0" xfId="0" applyFont="1" applyFill="1"/>
    <xf numFmtId="0" fontId="15" fillId="7" borderId="2" xfId="0" applyFont="1" applyFill="1" applyBorder="1" applyAlignment="1" applyProtection="1">
      <alignment vertical="center"/>
      <protection locked="0"/>
    </xf>
    <xf numFmtId="0" fontId="15" fillId="7" borderId="6" xfId="0" applyFont="1" applyFill="1" applyBorder="1" applyAlignment="1" applyProtection="1">
      <alignment vertical="center"/>
      <protection locked="0"/>
    </xf>
    <xf numFmtId="0" fontId="15" fillId="7" borderId="5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right" vertical="center"/>
    </xf>
    <xf numFmtId="165" fontId="11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165" fontId="11" fillId="2" borderId="2" xfId="0" applyNumberFormat="1" applyFont="1" applyFill="1" applyBorder="1" applyAlignment="1" applyProtection="1">
      <alignment vertical="center"/>
      <protection hidden="1"/>
    </xf>
    <xf numFmtId="0" fontId="11" fillId="2" borderId="2" xfId="0" applyFont="1" applyFill="1" applyBorder="1" applyAlignment="1" applyProtection="1">
      <alignment vertical="center"/>
      <protection hidden="1"/>
    </xf>
    <xf numFmtId="0" fontId="36" fillId="0" borderId="0" xfId="0" applyFont="1" applyAlignment="1">
      <alignment vertical="center"/>
    </xf>
    <xf numFmtId="0" fontId="15" fillId="7" borderId="5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/>
    <xf numFmtId="0" fontId="37" fillId="6" borderId="0" xfId="0" applyFont="1" applyFill="1" applyAlignment="1" applyProtection="1">
      <alignment vertical="center"/>
    </xf>
    <xf numFmtId="0" fontId="37" fillId="6" borderId="0" xfId="0" applyFont="1" applyFill="1" applyAlignment="1">
      <alignment horizontal="left" vertical="center"/>
    </xf>
    <xf numFmtId="0" fontId="37" fillId="6" borderId="0" xfId="0" applyFont="1" applyFill="1" applyAlignment="1">
      <alignment vertical="center"/>
    </xf>
    <xf numFmtId="0" fontId="30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vertical="center" wrapText="1"/>
    </xf>
    <xf numFmtId="0" fontId="15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38" fillId="0" borderId="0" xfId="0" applyFont="1" applyAlignment="1" applyProtection="1">
      <alignment horizontal="right" vertical="center"/>
    </xf>
    <xf numFmtId="0" fontId="38" fillId="0" borderId="0" xfId="0" applyFont="1" applyFill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 wrapText="1"/>
    </xf>
    <xf numFmtId="0" fontId="38" fillId="5" borderId="5" xfId="0" applyFont="1" applyFill="1" applyBorder="1" applyAlignment="1" applyProtection="1">
      <alignment horizontal="center" vertical="center"/>
    </xf>
    <xf numFmtId="0" fontId="38" fillId="5" borderId="2" xfId="0" applyFont="1" applyFill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 wrapText="1"/>
    </xf>
    <xf numFmtId="0" fontId="15" fillId="0" borderId="0" xfId="0" applyFont="1" applyBorder="1" applyProtection="1"/>
    <xf numFmtId="0" fontId="15" fillId="3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Alignment="1" applyProtection="1">
      <alignment vertical="center"/>
    </xf>
    <xf numFmtId="0" fontId="31" fillId="3" borderId="0" xfId="0" applyFont="1" applyFill="1" applyAlignment="1" applyProtection="1">
      <alignment vertical="center" wrapText="1"/>
    </xf>
    <xf numFmtId="0" fontId="25" fillId="3" borderId="0" xfId="0" applyFont="1" applyFill="1" applyAlignment="1" applyProtection="1">
      <alignment vertical="center"/>
    </xf>
    <xf numFmtId="0" fontId="39" fillId="6" borderId="0" xfId="0" applyFont="1" applyFill="1" applyAlignment="1" applyProtection="1">
      <alignment vertical="center"/>
    </xf>
    <xf numFmtId="0" fontId="15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11" fillId="3" borderId="25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6" fillId="2" borderId="6" xfId="0" applyFont="1" applyFill="1" applyBorder="1" applyAlignment="1">
      <alignment horizontal="right" vertical="center"/>
    </xf>
    <xf numFmtId="0" fontId="38" fillId="2" borderId="5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5" fillId="2" borderId="24" xfId="0" applyFont="1" applyFill="1" applyBorder="1" applyAlignment="1">
      <alignment vertical="center"/>
    </xf>
    <xf numFmtId="0" fontId="16" fillId="2" borderId="14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right" vertical="center"/>
    </xf>
    <xf numFmtId="0" fontId="15" fillId="0" borderId="12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38" fillId="2" borderId="2" xfId="0" applyFont="1" applyFill="1" applyBorder="1" applyAlignment="1"/>
    <xf numFmtId="0" fontId="16" fillId="2" borderId="6" xfId="0" applyFont="1" applyFill="1" applyBorder="1" applyAlignment="1"/>
    <xf numFmtId="0" fontId="16" fillId="2" borderId="2" xfId="0" applyFont="1" applyFill="1" applyBorder="1" applyAlignment="1"/>
    <xf numFmtId="0" fontId="40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41" fillId="0" borderId="0" xfId="0" applyFont="1"/>
    <xf numFmtId="0" fontId="25" fillId="3" borderId="0" xfId="0" applyFont="1" applyFill="1" applyAlignment="1" applyProtection="1"/>
    <xf numFmtId="0" fontId="11" fillId="0" borderId="17" xfId="0" applyFont="1" applyBorder="1" applyAlignment="1" applyProtection="1">
      <alignment vertical="center" wrapText="1"/>
    </xf>
    <xf numFmtId="0" fontId="43" fillId="0" borderId="0" xfId="0" applyFont="1" applyAlignment="1" applyProtection="1">
      <alignment horizontal="left" vertical="center"/>
    </xf>
    <xf numFmtId="0" fontId="15" fillId="2" borderId="26" xfId="0" applyFont="1" applyFill="1" applyBorder="1" applyAlignment="1">
      <alignment horizontal="right" vertical="center" wrapText="1"/>
    </xf>
    <xf numFmtId="0" fontId="25" fillId="2" borderId="4" xfId="0" applyFont="1" applyFill="1" applyBorder="1" applyAlignment="1" applyProtection="1">
      <alignment vertical="center"/>
      <protection hidden="1"/>
    </xf>
    <xf numFmtId="0" fontId="16" fillId="2" borderId="16" xfId="0" applyFont="1" applyFill="1" applyBorder="1" applyAlignment="1">
      <alignment horizontal="right" vertical="center"/>
    </xf>
    <xf numFmtId="0" fontId="46" fillId="0" borderId="12" xfId="0" applyFont="1" applyBorder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7" borderId="2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vertical="top" wrapText="1"/>
    </xf>
    <xf numFmtId="0" fontId="38" fillId="0" borderId="0" xfId="0" applyFont="1" applyFill="1" applyBorder="1" applyAlignment="1"/>
    <xf numFmtId="0" fontId="10" fillId="0" borderId="28" xfId="0" applyFont="1" applyBorder="1" applyAlignment="1">
      <alignment vertical="top" wrapText="1"/>
    </xf>
    <xf numFmtId="0" fontId="23" fillId="2" borderId="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0" fillId="2" borderId="2" xfId="0" applyFill="1" applyBorder="1"/>
    <xf numFmtId="0" fontId="11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65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0" fontId="38" fillId="2" borderId="5" xfId="0" applyFont="1" applyFill="1" applyBorder="1" applyAlignment="1"/>
    <xf numFmtId="0" fontId="16" fillId="6" borderId="0" xfId="0" applyFont="1" applyFill="1"/>
    <xf numFmtId="0" fontId="11" fillId="3" borderId="2" xfId="0" applyFont="1" applyFill="1" applyBorder="1" applyAlignment="1" applyProtection="1">
      <alignment vertical="center"/>
      <protection hidden="1"/>
    </xf>
    <xf numFmtId="0" fontId="52" fillId="0" borderId="2" xfId="0" applyFont="1" applyBorder="1" applyAlignment="1">
      <alignment vertical="center" wrapText="1"/>
    </xf>
    <xf numFmtId="0" fontId="16" fillId="0" borderId="5" xfId="0" applyFont="1" applyFill="1" applyBorder="1" applyAlignment="1"/>
    <xf numFmtId="0" fontId="11" fillId="2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/>
      <protection hidden="1"/>
    </xf>
    <xf numFmtId="0" fontId="52" fillId="0" borderId="9" xfId="0" applyFont="1" applyBorder="1" applyAlignment="1">
      <alignment horizontal="left" vertical="center" wrapText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165" fontId="11" fillId="0" borderId="6" xfId="0" applyNumberFormat="1" applyFont="1" applyBorder="1" applyAlignment="1">
      <alignment vertical="center"/>
    </xf>
    <xf numFmtId="0" fontId="38" fillId="0" borderId="2" xfId="0" applyFont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/>
    </xf>
    <xf numFmtId="0" fontId="16" fillId="2" borderId="0" xfId="0" applyFont="1" applyFill="1"/>
    <xf numFmtId="0" fontId="24" fillId="0" borderId="2" xfId="0" applyFont="1" applyBorder="1" applyAlignment="1">
      <alignment vertical="center"/>
    </xf>
    <xf numFmtId="0" fontId="16" fillId="0" borderId="2" xfId="0" applyFont="1" applyBorder="1"/>
    <xf numFmtId="0" fontId="25" fillId="0" borderId="2" xfId="0" applyFont="1" applyBorder="1" applyAlignment="1">
      <alignment horizontal="right" vertical="center"/>
    </xf>
    <xf numFmtId="0" fontId="15" fillId="2" borderId="29" xfId="0" applyFont="1" applyFill="1" applyBorder="1" applyAlignment="1">
      <alignment vertical="center"/>
    </xf>
    <xf numFmtId="0" fontId="41" fillId="0" borderId="2" xfId="0" applyFont="1" applyBorder="1" applyAlignment="1">
      <alignment horizontal="left" vertical="center"/>
    </xf>
    <xf numFmtId="0" fontId="25" fillId="8" borderId="2" xfId="0" applyFont="1" applyFill="1" applyBorder="1" applyAlignment="1" applyProtection="1">
      <alignment horizontal="center" vertical="center" wrapText="1"/>
      <protection hidden="1"/>
    </xf>
    <xf numFmtId="0" fontId="50" fillId="8" borderId="2" xfId="0" applyFont="1" applyFill="1" applyBorder="1" applyAlignment="1">
      <alignment horizontal="center" vertical="center" wrapText="1"/>
    </xf>
    <xf numFmtId="0" fontId="51" fillId="8" borderId="2" xfId="0" applyFont="1" applyFill="1" applyBorder="1" applyAlignment="1">
      <alignment horizontal="center" vertical="center" wrapText="1"/>
    </xf>
    <xf numFmtId="0" fontId="53" fillId="4" borderId="12" xfId="0" applyFont="1" applyFill="1" applyBorder="1" applyAlignment="1">
      <alignment horizontal="right" vertical="center"/>
    </xf>
    <xf numFmtId="0" fontId="0" fillId="4" borderId="9" xfId="0" applyFill="1" applyBorder="1"/>
    <xf numFmtId="0" fontId="23" fillId="2" borderId="3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7" fillId="0" borderId="0" xfId="0" applyFont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vertical="center"/>
      <protection hidden="1"/>
    </xf>
    <xf numFmtId="0" fontId="11" fillId="0" borderId="0" xfId="0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/>
    <xf numFmtId="0" fontId="20" fillId="0" borderId="0" xfId="0" applyFont="1" applyAlignment="1" applyProtection="1">
      <alignment vertical="center"/>
    </xf>
    <xf numFmtId="0" fontId="0" fillId="0" borderId="0" xfId="0" quotePrefix="1"/>
    <xf numFmtId="0" fontId="15" fillId="0" borderId="2" xfId="0" applyFont="1" applyBorder="1" applyAlignment="1" applyProtection="1">
      <alignment horizontal="left" vertical="center" wrapText="1"/>
    </xf>
    <xf numFmtId="0" fontId="15" fillId="0" borderId="9" xfId="0" applyFont="1" applyBorder="1" applyAlignment="1" applyProtection="1">
      <alignment vertical="center" wrapText="1"/>
    </xf>
    <xf numFmtId="0" fontId="15" fillId="0" borderId="2" xfId="0" applyFont="1" applyBorder="1" applyAlignment="1" applyProtection="1">
      <alignment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9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 wrapText="1"/>
    </xf>
    <xf numFmtId="0" fontId="61" fillId="0" borderId="9" xfId="0" applyFont="1" applyBorder="1" applyAlignment="1" applyProtection="1">
      <alignment vertical="center" wrapText="1"/>
    </xf>
    <xf numFmtId="0" fontId="15" fillId="0" borderId="2" xfId="0" applyFont="1" applyBorder="1" applyProtection="1"/>
    <xf numFmtId="0" fontId="11" fillId="0" borderId="6" xfId="0" applyFont="1" applyBorder="1" applyAlignment="1" applyProtection="1">
      <alignment horizontal="left" vertical="center" wrapText="1"/>
    </xf>
    <xf numFmtId="0" fontId="52" fillId="0" borderId="9" xfId="0" applyFont="1" applyBorder="1" applyAlignment="1" applyProtection="1">
      <alignment vertical="center" wrapText="1"/>
    </xf>
    <xf numFmtId="0" fontId="48" fillId="0" borderId="9" xfId="0" applyFont="1" applyBorder="1" applyAlignment="1" applyProtection="1">
      <alignment horizontal="left" vertical="center" wrapText="1"/>
    </xf>
    <xf numFmtId="0" fontId="38" fillId="3" borderId="0" xfId="0" applyFont="1" applyFill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vertical="center"/>
    </xf>
    <xf numFmtId="0" fontId="15" fillId="3" borderId="13" xfId="0" applyFont="1" applyFill="1" applyBorder="1" applyAlignment="1" applyProtection="1">
      <alignment horizontal="right" vertical="center"/>
      <protection locked="0"/>
    </xf>
    <xf numFmtId="0" fontId="18" fillId="3" borderId="0" xfId="0" applyFont="1" applyFill="1" applyAlignment="1" applyProtection="1">
      <alignment vertical="center" wrapText="1"/>
    </xf>
    <xf numFmtId="0" fontId="18" fillId="3" borderId="0" xfId="0" applyFont="1" applyFill="1" applyBorder="1" applyAlignment="1" applyProtection="1">
      <alignment vertical="center" wrapText="1"/>
    </xf>
    <xf numFmtId="0" fontId="27" fillId="3" borderId="0" xfId="0" applyFont="1" applyFill="1" applyAlignment="1" applyProtection="1">
      <alignment horizontal="right" vertical="center" wrapText="1"/>
    </xf>
    <xf numFmtId="0" fontId="0" fillId="3" borderId="0" xfId="0" applyFill="1"/>
    <xf numFmtId="0" fontId="38" fillId="3" borderId="5" xfId="0" applyFont="1" applyFill="1" applyBorder="1" applyAlignment="1" applyProtection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15" fillId="7" borderId="2" xfId="0" applyFont="1" applyFill="1" applyBorder="1" applyAlignment="1" applyProtection="1">
      <alignment vertical="center" wrapText="1"/>
      <protection locked="0"/>
    </xf>
    <xf numFmtId="0" fontId="11" fillId="2" borderId="6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horizontal="right" vertical="center"/>
      <protection hidden="1"/>
    </xf>
    <xf numFmtId="0" fontId="62" fillId="3" borderId="2" xfId="0" applyFont="1" applyFill="1" applyBorder="1" applyAlignment="1" applyProtection="1">
      <alignment horizontal="center" vertical="center"/>
    </xf>
    <xf numFmtId="0" fontId="15" fillId="3" borderId="0" xfId="0" applyFont="1" applyFill="1" applyProtection="1"/>
    <xf numFmtId="0" fontId="62" fillId="3" borderId="0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1" fillId="0" borderId="14" xfId="0" applyFont="1" applyBorder="1" applyAlignment="1">
      <alignment vertical="center"/>
    </xf>
    <xf numFmtId="0" fontId="15" fillId="7" borderId="14" xfId="0" applyFont="1" applyFill="1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vertical="center"/>
      <protection hidden="1"/>
    </xf>
    <xf numFmtId="0" fontId="37" fillId="3" borderId="0" xfId="0" applyFont="1" applyFill="1" applyAlignment="1">
      <alignment horizontal="left" vertical="center"/>
    </xf>
    <xf numFmtId="0" fontId="16" fillId="3" borderId="0" xfId="0" applyFont="1" applyFill="1"/>
    <xf numFmtId="0" fontId="29" fillId="3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2" fillId="3" borderId="0" xfId="0" applyFont="1" applyFill="1" applyAlignment="1">
      <alignment vertical="center" wrapText="1"/>
    </xf>
    <xf numFmtId="0" fontId="63" fillId="0" borderId="0" xfId="0" applyFont="1" applyAlignment="1">
      <alignment horizontal="right" vertical="center"/>
    </xf>
    <xf numFmtId="0" fontId="17" fillId="7" borderId="0" xfId="0" applyFont="1" applyFill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1" fillId="0" borderId="11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right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5" fillId="7" borderId="9" xfId="0" applyFont="1" applyFill="1" applyBorder="1" applyAlignment="1" applyProtection="1">
      <alignment vertical="center"/>
      <protection locked="0"/>
    </xf>
    <xf numFmtId="0" fontId="11" fillId="0" borderId="30" xfId="0" applyFont="1" applyBorder="1" applyAlignment="1" applyProtection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right" vertical="center"/>
    </xf>
    <xf numFmtId="0" fontId="15" fillId="3" borderId="33" xfId="0" applyFont="1" applyFill="1" applyBorder="1" applyAlignment="1">
      <alignment horizontal="right" vertical="center"/>
    </xf>
    <xf numFmtId="0" fontId="15" fillId="2" borderId="18" xfId="0" applyFont="1" applyFill="1" applyBorder="1" applyAlignment="1">
      <alignment vertical="center"/>
    </xf>
    <xf numFmtId="0" fontId="11" fillId="0" borderId="34" xfId="0" applyFont="1" applyBorder="1" applyAlignment="1">
      <alignment horizontal="right" vertical="center" wrapText="1"/>
    </xf>
    <xf numFmtId="0" fontId="48" fillId="3" borderId="31" xfId="0" applyFont="1" applyFill="1" applyBorder="1" applyAlignment="1" applyProtection="1">
      <alignment vertical="center"/>
      <protection hidden="1"/>
    </xf>
    <xf numFmtId="0" fontId="9" fillId="0" borderId="36" xfId="0" applyFont="1" applyBorder="1" applyAlignment="1">
      <alignment horizontal="right" vertical="center" wrapText="1"/>
    </xf>
    <xf numFmtId="0" fontId="17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vertical="center"/>
    </xf>
    <xf numFmtId="0" fontId="25" fillId="3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11" fillId="0" borderId="26" xfId="0" applyFont="1" applyBorder="1" applyAlignment="1">
      <alignment horizontal="right" vertical="center" wrapText="1"/>
    </xf>
    <xf numFmtId="0" fontId="9" fillId="3" borderId="42" xfId="0" applyFont="1" applyFill="1" applyBorder="1" applyAlignment="1" applyProtection="1">
      <alignment horizontal="center" vertical="center"/>
    </xf>
    <xf numFmtId="0" fontId="9" fillId="3" borderId="43" xfId="0" applyFont="1" applyFill="1" applyBorder="1" applyAlignment="1" applyProtection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 wrapText="1"/>
    </xf>
    <xf numFmtId="0" fontId="10" fillId="2" borderId="45" xfId="0" applyFont="1" applyFill="1" applyBorder="1" applyAlignment="1">
      <alignment vertical="top" wrapText="1"/>
    </xf>
    <xf numFmtId="0" fontId="17" fillId="3" borderId="0" xfId="0" applyFont="1" applyFill="1" applyBorder="1" applyAlignment="1">
      <alignment vertical="center" wrapText="1"/>
    </xf>
    <xf numFmtId="0" fontId="50" fillId="8" borderId="0" xfId="0" applyFont="1" applyFill="1" applyAlignment="1">
      <alignment horizontal="center" vertical="center"/>
    </xf>
    <xf numFmtId="0" fontId="51" fillId="8" borderId="0" xfId="0" applyFont="1" applyFill="1" applyBorder="1" applyAlignment="1">
      <alignment horizontal="center" vertical="center"/>
    </xf>
    <xf numFmtId="0" fontId="25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vertical="center" wrapText="1"/>
    </xf>
    <xf numFmtId="0" fontId="61" fillId="0" borderId="2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 wrapText="1"/>
    </xf>
    <xf numFmtId="0" fontId="35" fillId="8" borderId="0" xfId="0" applyFont="1" applyFill="1" applyBorder="1" applyAlignment="1" applyProtection="1">
      <alignment horizontal="center" vertical="center"/>
    </xf>
    <xf numFmtId="0" fontId="35" fillId="8" borderId="2" xfId="0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vertical="center" wrapText="1"/>
    </xf>
    <xf numFmtId="0" fontId="17" fillId="0" borderId="46" xfId="0" applyFont="1" applyBorder="1" applyAlignment="1" applyProtection="1">
      <alignment vertical="center"/>
      <protection hidden="1"/>
    </xf>
    <xf numFmtId="0" fontId="16" fillId="0" borderId="2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5" fillId="5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4" fillId="9" borderId="31" xfId="0" applyFont="1" applyFill="1" applyBorder="1" applyAlignment="1" applyProtection="1">
      <alignment vertical="top"/>
      <protection locked="0"/>
    </xf>
    <xf numFmtId="0" fontId="25" fillId="0" borderId="31" xfId="0" applyFont="1" applyBorder="1" applyAlignment="1" applyProtection="1">
      <alignment horizontal="center" vertical="center"/>
      <protection hidden="1"/>
    </xf>
    <xf numFmtId="0" fontId="25" fillId="3" borderId="48" xfId="0" applyFont="1" applyFill="1" applyBorder="1" applyAlignment="1" applyProtection="1">
      <alignment horizontal="center" vertical="center"/>
      <protection hidden="1"/>
    </xf>
    <xf numFmtId="0" fontId="35" fillId="11" borderId="31" xfId="0" applyFont="1" applyFill="1" applyBorder="1" applyAlignment="1" applyProtection="1">
      <alignment horizontal="center" vertical="center"/>
      <protection hidden="1"/>
    </xf>
    <xf numFmtId="0" fontId="64" fillId="4" borderId="9" xfId="0" applyFont="1" applyFill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vertical="center"/>
      <protection hidden="1"/>
    </xf>
    <xf numFmtId="0" fontId="11" fillId="0" borderId="13" xfId="0" applyFont="1" applyBorder="1" applyAlignment="1">
      <alignment horizontal="right" vertical="center" wrapText="1"/>
    </xf>
    <xf numFmtId="0" fontId="11" fillId="4" borderId="49" xfId="0" applyFont="1" applyFill="1" applyBorder="1" applyAlignment="1">
      <alignment horizontal="right" vertical="center" wrapText="1"/>
    </xf>
    <xf numFmtId="0" fontId="11" fillId="4" borderId="9" xfId="0" applyFont="1" applyFill="1" applyBorder="1" applyAlignment="1">
      <alignment horizontal="right" vertical="center" wrapText="1"/>
    </xf>
    <xf numFmtId="0" fontId="10" fillId="2" borderId="50" xfId="0" applyFont="1" applyFill="1" applyBorder="1" applyAlignment="1">
      <alignment vertical="top" wrapText="1"/>
    </xf>
    <xf numFmtId="0" fontId="17" fillId="11" borderId="4" xfId="0" applyFont="1" applyFill="1" applyBorder="1" applyAlignment="1" applyProtection="1">
      <alignment vertical="center"/>
      <protection hidden="1"/>
    </xf>
    <xf numFmtId="0" fontId="10" fillId="0" borderId="32" xfId="0" applyFont="1" applyBorder="1" applyAlignment="1">
      <alignment vertical="center" wrapText="1"/>
    </xf>
    <xf numFmtId="0" fontId="11" fillId="4" borderId="26" xfId="0" applyFont="1" applyFill="1" applyBorder="1" applyAlignment="1">
      <alignment horizontal="right" vertical="center" wrapText="1"/>
    </xf>
    <xf numFmtId="0" fontId="18" fillId="0" borderId="31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22" fillId="0" borderId="0" xfId="0" applyFont="1"/>
    <xf numFmtId="0" fontId="38" fillId="0" borderId="0" xfId="0" applyFont="1" applyFill="1" applyBorder="1" applyAlignment="1" applyProtection="1">
      <alignment vertical="center"/>
    </xf>
    <xf numFmtId="0" fontId="0" fillId="0" borderId="0" xfId="0" applyFont="1" applyAlignment="1">
      <alignment wrapText="1"/>
    </xf>
    <xf numFmtId="0" fontId="64" fillId="3" borderId="2" xfId="0" applyFont="1" applyFill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left" vertical="center" wrapText="1"/>
    </xf>
    <xf numFmtId="0" fontId="38" fillId="0" borderId="0" xfId="0" applyFont="1" applyBorder="1" applyAlignment="1" applyProtection="1">
      <alignment horizontal="right" vertical="center"/>
    </xf>
    <xf numFmtId="0" fontId="67" fillId="0" borderId="0" xfId="0" applyFont="1"/>
    <xf numFmtId="0" fontId="11" fillId="0" borderId="0" xfId="0" applyFont="1" applyAlignment="1">
      <alignment horizontal="right" vertical="center"/>
    </xf>
    <xf numFmtId="0" fontId="70" fillId="0" borderId="0" xfId="0" applyFont="1" applyAlignment="1">
      <alignment horizontal="right"/>
    </xf>
    <xf numFmtId="0" fontId="0" fillId="0" borderId="0" xfId="0" applyBorder="1"/>
    <xf numFmtId="0" fontId="25" fillId="9" borderId="31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Protection="1"/>
    <xf numFmtId="0" fontId="10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vertical="center" wrapText="1"/>
    </xf>
    <xf numFmtId="0" fontId="19" fillId="3" borderId="0" xfId="0" applyFont="1" applyFill="1" applyAlignment="1" applyProtection="1">
      <alignment vertical="center"/>
    </xf>
    <xf numFmtId="0" fontId="42" fillId="3" borderId="0" xfId="0" applyFont="1" applyFill="1" applyAlignment="1" applyProtection="1">
      <alignment vertical="center"/>
    </xf>
    <xf numFmtId="0" fontId="33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39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vertical="center" wrapText="1"/>
    </xf>
    <xf numFmtId="0" fontId="25" fillId="3" borderId="5" xfId="0" applyFont="1" applyFill="1" applyBorder="1" applyAlignment="1" applyProtection="1">
      <alignment horizontal="center" vertical="center"/>
      <protection hidden="1"/>
    </xf>
    <xf numFmtId="1" fontId="21" fillId="3" borderId="5" xfId="0" applyNumberFormat="1" applyFont="1" applyFill="1" applyBorder="1" applyAlignment="1" applyProtection="1">
      <alignment horizontal="right" vertical="center"/>
      <protection hidden="1"/>
    </xf>
    <xf numFmtId="0" fontId="17" fillId="3" borderId="5" xfId="0" applyFont="1" applyFill="1" applyBorder="1" applyAlignment="1" applyProtection="1">
      <alignment horizontal="center" vertical="center" wrapText="1"/>
      <protection hidden="1"/>
    </xf>
    <xf numFmtId="0" fontId="10" fillId="3" borderId="8" xfId="0" applyFont="1" applyFill="1" applyBorder="1" applyAlignment="1" applyProtection="1">
      <alignment vertical="center" wrapText="1"/>
    </xf>
    <xf numFmtId="0" fontId="47" fillId="3" borderId="7" xfId="0" applyFont="1" applyFill="1" applyBorder="1" applyAlignment="1" applyProtection="1">
      <alignment horizontal="right" vertical="center" wrapText="1"/>
    </xf>
    <xf numFmtId="0" fontId="58" fillId="3" borderId="5" xfId="0" applyFont="1" applyFill="1" applyBorder="1" applyAlignment="1" applyProtection="1">
      <alignment horizontal="right" vertical="center"/>
      <protection hidden="1"/>
    </xf>
    <xf numFmtId="1" fontId="59" fillId="3" borderId="5" xfId="0" applyNumberFormat="1" applyFont="1" applyFill="1" applyBorder="1" applyAlignment="1" applyProtection="1">
      <alignment horizontal="right" vertical="center"/>
      <protection hidden="1"/>
    </xf>
    <xf numFmtId="0" fontId="58" fillId="3" borderId="5" xfId="0" applyFont="1" applyFill="1" applyBorder="1" applyAlignment="1" applyProtection="1">
      <alignment horizontal="right" vertical="center" wrapText="1"/>
      <protection hidden="1"/>
    </xf>
    <xf numFmtId="0" fontId="44" fillId="3" borderId="0" xfId="0" applyFont="1" applyFill="1" applyAlignment="1" applyProtection="1">
      <alignment textRotation="180"/>
    </xf>
    <xf numFmtId="0" fontId="10" fillId="3" borderId="0" xfId="0" applyFont="1" applyFill="1" applyAlignment="1" applyProtection="1">
      <alignment vertical="center" wrapText="1"/>
    </xf>
    <xf numFmtId="0" fontId="0" fillId="3" borderId="0" xfId="0" applyFill="1" applyProtection="1"/>
    <xf numFmtId="0" fontId="34" fillId="3" borderId="0" xfId="0" applyFont="1" applyFill="1" applyBorder="1" applyProtection="1"/>
    <xf numFmtId="0" fontId="10" fillId="3" borderId="0" xfId="0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horizontal="center" vertical="center"/>
    </xf>
    <xf numFmtId="0" fontId="20" fillId="3" borderId="0" xfId="0" applyFont="1" applyFill="1" applyAlignment="1" applyProtection="1">
      <alignment horizontal="center" vertical="center"/>
    </xf>
    <xf numFmtId="0" fontId="9" fillId="3" borderId="52" xfId="0" applyFont="1" applyFill="1" applyBorder="1" applyAlignment="1" applyProtection="1">
      <alignment horizontal="right" vertical="center" wrapText="1"/>
    </xf>
    <xf numFmtId="0" fontId="25" fillId="3" borderId="53" xfId="0" applyFont="1" applyFill="1" applyBorder="1" applyAlignment="1" applyProtection="1">
      <alignment horizontal="right" vertical="center"/>
      <protection hidden="1"/>
    </xf>
    <xf numFmtId="0" fontId="17" fillId="3" borderId="53" xfId="0" applyFont="1" applyFill="1" applyBorder="1" applyAlignment="1" applyProtection="1">
      <alignment horizontal="center" vertical="center" wrapText="1"/>
      <protection hidden="1"/>
    </xf>
    <xf numFmtId="0" fontId="10" fillId="3" borderId="42" xfId="0" applyFont="1" applyFill="1" applyBorder="1" applyAlignment="1" applyProtection="1">
      <alignment vertical="center" wrapText="1"/>
    </xf>
    <xf numFmtId="0" fontId="25" fillId="3" borderId="16" xfId="0" applyFont="1" applyFill="1" applyBorder="1" applyAlignment="1" applyProtection="1">
      <alignment horizontal="center" vertical="center"/>
      <protection hidden="1"/>
    </xf>
    <xf numFmtId="1" fontId="21" fillId="3" borderId="16" xfId="0" applyNumberFormat="1" applyFont="1" applyFill="1" applyBorder="1" applyAlignment="1" applyProtection="1">
      <alignment horizontal="right" vertical="center"/>
      <protection hidden="1"/>
    </xf>
    <xf numFmtId="0" fontId="17" fillId="3" borderId="16" xfId="0" applyFont="1" applyFill="1" applyBorder="1" applyAlignment="1" applyProtection="1">
      <alignment horizontal="center" vertical="center" wrapText="1"/>
      <protection hidden="1"/>
    </xf>
    <xf numFmtId="0" fontId="53" fillId="3" borderId="0" xfId="0" applyFont="1" applyFill="1" applyAlignment="1" applyProtection="1">
      <alignment vertical="center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>
      <alignment horizontal="left" vertical="center"/>
    </xf>
    <xf numFmtId="9" fontId="66" fillId="3" borderId="40" xfId="0" applyNumberFormat="1" applyFont="1" applyFill="1" applyBorder="1" applyAlignment="1" applyProtection="1">
      <alignment horizontal="center" vertical="center"/>
      <protection hidden="1"/>
    </xf>
    <xf numFmtId="9" fontId="53" fillId="3" borderId="41" xfId="1" applyFont="1" applyFill="1" applyBorder="1" applyAlignment="1" applyProtection="1">
      <alignment horizontal="center" vertical="center"/>
      <protection hidden="1"/>
    </xf>
    <xf numFmtId="9" fontId="66" fillId="3" borderId="42" xfId="0" applyNumberFormat="1" applyFont="1" applyFill="1" applyBorder="1" applyAlignment="1" applyProtection="1">
      <alignment horizontal="center" vertical="center"/>
      <protection hidden="1"/>
    </xf>
    <xf numFmtId="9" fontId="53" fillId="3" borderId="43" xfId="1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Protection="1">
      <protection hidden="1"/>
    </xf>
    <xf numFmtId="164" fontId="21" fillId="3" borderId="5" xfId="0" applyNumberFormat="1" applyFont="1" applyFill="1" applyBorder="1" applyAlignment="1" applyProtection="1">
      <alignment horizontal="center" vertical="center"/>
      <protection hidden="1"/>
    </xf>
    <xf numFmtId="164" fontId="21" fillId="3" borderId="2" xfId="0" applyNumberFormat="1" applyFont="1" applyFill="1" applyBorder="1" applyAlignment="1" applyProtection="1">
      <alignment horizontal="center" vertical="center"/>
      <protection hidden="1"/>
    </xf>
    <xf numFmtId="164" fontId="21" fillId="3" borderId="16" xfId="0" applyNumberFormat="1" applyFont="1" applyFill="1" applyBorder="1" applyAlignment="1" applyProtection="1">
      <alignment horizontal="center" vertical="center"/>
      <protection hidden="1"/>
    </xf>
    <xf numFmtId="9" fontId="22" fillId="3" borderId="53" xfId="0" applyNumberFormat="1" applyFont="1" applyFill="1" applyBorder="1" applyAlignment="1" applyProtection="1">
      <alignment vertical="center"/>
      <protection hidden="1"/>
    </xf>
    <xf numFmtId="0" fontId="64" fillId="3" borderId="9" xfId="0" applyFont="1" applyFill="1" applyBorder="1" applyAlignment="1" applyProtection="1">
      <alignment horizontal="center" vertical="center" wrapText="1"/>
      <protection hidden="1"/>
    </xf>
    <xf numFmtId="0" fontId="35" fillId="8" borderId="2" xfId="0" applyFont="1" applyFill="1" applyBorder="1" applyAlignment="1" applyProtection="1">
      <alignment horizontal="right" vertical="center" wrapText="1"/>
      <protection hidden="1"/>
    </xf>
    <xf numFmtId="0" fontId="11" fillId="4" borderId="34" xfId="0" applyFont="1" applyFill="1" applyBorder="1" applyAlignment="1" applyProtection="1">
      <alignment horizontal="right" vertical="center" wrapText="1"/>
      <protection hidden="1"/>
    </xf>
    <xf numFmtId="0" fontId="15" fillId="7" borderId="2" xfId="0" applyFont="1" applyFill="1" applyBorder="1" applyAlignment="1" applyProtection="1">
      <alignment vertical="center"/>
    </xf>
    <xf numFmtId="0" fontId="35" fillId="11" borderId="2" xfId="0" applyFont="1" applyFill="1" applyBorder="1" applyAlignment="1" applyProtection="1">
      <alignment horizontal="center" vertical="center" wrapText="1"/>
      <protection hidden="1"/>
    </xf>
    <xf numFmtId="0" fontId="15" fillId="2" borderId="6" xfId="0" applyFont="1" applyFill="1" applyBorder="1" applyAlignment="1" applyProtection="1">
      <alignment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35" fillId="4" borderId="31" xfId="0" applyFont="1" applyFill="1" applyBorder="1" applyAlignment="1" applyProtection="1">
      <alignment horizontal="center" vertical="center" wrapText="1"/>
      <protection hidden="1"/>
    </xf>
    <xf numFmtId="0" fontId="54" fillId="8" borderId="2" xfId="0" applyFont="1" applyFill="1" applyBorder="1" applyAlignment="1" applyProtection="1">
      <alignment horizontal="center" vertical="center"/>
      <protection hidden="1"/>
    </xf>
    <xf numFmtId="0" fontId="15" fillId="2" borderId="5" xfId="0" applyFont="1" applyFill="1" applyBorder="1" applyAlignment="1" applyProtection="1">
      <alignment vertical="center"/>
      <protection hidden="1"/>
    </xf>
    <xf numFmtId="0" fontId="11" fillId="2" borderId="31" xfId="0" applyFont="1" applyFill="1" applyBorder="1" applyAlignment="1" applyProtection="1">
      <alignment vertical="center"/>
      <protection hidden="1"/>
    </xf>
    <xf numFmtId="0" fontId="15" fillId="9" borderId="5" xfId="0" applyFont="1" applyFill="1" applyBorder="1" applyAlignment="1" applyProtection="1">
      <alignment vertical="center"/>
      <protection locked="0"/>
    </xf>
    <xf numFmtId="0" fontId="15" fillId="9" borderId="2" xfId="0" applyFont="1" applyFill="1" applyBorder="1" applyAlignment="1" applyProtection="1">
      <alignment vertical="center"/>
      <protection locked="0"/>
    </xf>
    <xf numFmtId="0" fontId="15" fillId="9" borderId="6" xfId="0" applyFont="1" applyFill="1" applyBorder="1" applyAlignment="1" applyProtection="1">
      <alignment vertical="center"/>
      <protection locked="0"/>
    </xf>
    <xf numFmtId="0" fontId="11" fillId="2" borderId="27" xfId="0" applyFont="1" applyFill="1" applyBorder="1" applyAlignment="1" applyProtection="1">
      <alignment vertical="center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23" fillId="3" borderId="0" xfId="0" applyFont="1" applyFill="1" applyBorder="1" applyAlignment="1">
      <alignment horizontal="center" vertical="center"/>
    </xf>
    <xf numFmtId="0" fontId="56" fillId="8" borderId="2" xfId="0" applyFont="1" applyFill="1" applyBorder="1" applyAlignment="1" applyProtection="1">
      <alignment horizontal="center" vertical="center" wrapText="1"/>
      <protection hidden="1"/>
    </xf>
    <xf numFmtId="0" fontId="65" fillId="10" borderId="15" xfId="0" applyFont="1" applyFill="1" applyBorder="1" applyAlignment="1" applyProtection="1">
      <alignment horizontal="center" vertical="center" wrapText="1"/>
      <protection hidden="1"/>
    </xf>
    <xf numFmtId="0" fontId="41" fillId="8" borderId="2" xfId="0" applyFont="1" applyFill="1" applyBorder="1" applyAlignment="1" applyProtection="1">
      <alignment horizontal="center" vertical="center"/>
      <protection hidden="1"/>
    </xf>
    <xf numFmtId="9" fontId="54" fillId="3" borderId="54" xfId="1" applyFont="1" applyFill="1" applyBorder="1" applyAlignment="1" applyProtection="1">
      <alignment horizontal="center" vertical="center"/>
      <protection hidden="1"/>
    </xf>
    <xf numFmtId="9" fontId="41" fillId="3" borderId="54" xfId="1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Alignment="1" applyProtection="1">
      <alignment horizontal="center" wrapText="1"/>
      <protection hidden="1"/>
    </xf>
    <xf numFmtId="1" fontId="22" fillId="3" borderId="53" xfId="0" applyNumberFormat="1" applyFont="1" applyFill="1" applyBorder="1" applyAlignment="1" applyProtection="1">
      <alignment horizontal="right" vertical="center"/>
      <protection hidden="1"/>
    </xf>
    <xf numFmtId="0" fontId="19" fillId="3" borderId="17" xfId="0" applyFont="1" applyFill="1" applyBorder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19" fillId="3" borderId="51" xfId="0" applyFont="1" applyFill="1" applyBorder="1" applyAlignment="1" applyProtection="1">
      <alignment horizontal="center" vertical="center" wrapText="1"/>
      <protection hidden="1"/>
    </xf>
    <xf numFmtId="0" fontId="9" fillId="3" borderId="40" xfId="0" applyFont="1" applyFill="1" applyBorder="1" applyAlignment="1" applyProtection="1">
      <alignment horizontal="center" vertical="center"/>
    </xf>
    <xf numFmtId="0" fontId="9" fillId="3" borderId="4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left" vertical="center" wrapText="1"/>
    </xf>
    <xf numFmtId="0" fontId="10" fillId="3" borderId="13" xfId="0" applyFont="1" applyFill="1" applyBorder="1" applyAlignment="1" applyProtection="1">
      <alignment horizontal="left" vertical="center" wrapText="1"/>
    </xf>
    <xf numFmtId="0" fontId="10" fillId="3" borderId="12" xfId="0" applyFont="1" applyFill="1" applyBorder="1" applyAlignment="1" applyProtection="1">
      <alignment horizontal="left" vertical="center" wrapText="1"/>
    </xf>
    <xf numFmtId="0" fontId="9" fillId="7" borderId="0" xfId="0" applyFont="1" applyFill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 wrapText="1"/>
    </xf>
    <xf numFmtId="0" fontId="25" fillId="9" borderId="0" xfId="0" applyFont="1" applyFill="1" applyAlignment="1">
      <alignment horizontal="center" vertical="center" wrapText="1"/>
    </xf>
    <xf numFmtId="0" fontId="11" fillId="0" borderId="9" xfId="0" applyFont="1" applyBorder="1" applyAlignment="1" applyProtection="1">
      <alignment horizontal="right" vertical="center"/>
    </xf>
    <xf numFmtId="0" fontId="11" fillId="0" borderId="13" xfId="0" applyFont="1" applyBorder="1" applyAlignment="1" applyProtection="1">
      <alignment horizontal="right" vertical="center"/>
    </xf>
    <xf numFmtId="0" fontId="17" fillId="0" borderId="9" xfId="0" applyFont="1" applyBorder="1" applyAlignment="1" applyProtection="1">
      <alignment horizontal="right" vertical="center" wrapText="1"/>
    </xf>
    <xf numFmtId="0" fontId="17" fillId="0" borderId="12" xfId="0" applyFont="1" applyBorder="1" applyAlignment="1" applyProtection="1">
      <alignment horizontal="right" vertical="center" wrapText="1"/>
    </xf>
    <xf numFmtId="0" fontId="14" fillId="7" borderId="9" xfId="0" applyFont="1" applyFill="1" applyBorder="1" applyAlignment="1" applyProtection="1">
      <alignment horizontal="left" vertical="top"/>
      <protection locked="0"/>
    </xf>
    <xf numFmtId="0" fontId="14" fillId="7" borderId="47" xfId="0" applyFont="1" applyFill="1" applyBorder="1" applyAlignment="1" applyProtection="1">
      <alignment horizontal="left" vertical="top"/>
      <protection locked="0"/>
    </xf>
    <xf numFmtId="0" fontId="11" fillId="3" borderId="9" xfId="0" applyFont="1" applyFill="1" applyBorder="1" applyAlignment="1" applyProtection="1">
      <alignment horizontal="right" vertical="center"/>
    </xf>
    <xf numFmtId="0" fontId="11" fillId="3" borderId="13" xfId="0" applyFont="1" applyFill="1" applyBorder="1" applyAlignment="1" applyProtection="1">
      <alignment horizontal="right" vertical="center"/>
    </xf>
    <xf numFmtId="0" fontId="11" fillId="3" borderId="12" xfId="0" applyFont="1" applyFill="1" applyBorder="1" applyAlignment="1" applyProtection="1">
      <alignment horizontal="right" vertical="center"/>
    </xf>
    <xf numFmtId="49" fontId="10" fillId="2" borderId="35" xfId="0" applyNumberFormat="1" applyFont="1" applyFill="1" applyBorder="1" applyAlignment="1">
      <alignment horizontal="left" vertical="center" wrapText="1"/>
    </xf>
    <xf numFmtId="49" fontId="10" fillId="2" borderId="30" xfId="0" applyNumberFormat="1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71" fillId="7" borderId="10" xfId="0" applyFont="1" applyFill="1" applyBorder="1" applyAlignment="1" applyProtection="1">
      <alignment horizontal="left" vertical="top"/>
      <protection locked="0"/>
    </xf>
    <xf numFmtId="0" fontId="71" fillId="7" borderId="23" xfId="0" applyFont="1" applyFill="1" applyBorder="1" applyAlignment="1" applyProtection="1">
      <alignment horizontal="left" vertical="top"/>
      <protection locked="0"/>
    </xf>
    <xf numFmtId="0" fontId="9" fillId="2" borderId="32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10" fillId="2" borderId="37" xfId="0" applyFont="1" applyFill="1" applyBorder="1" applyAlignment="1">
      <alignment horizontal="center" vertical="top" wrapText="1"/>
    </xf>
    <xf numFmtId="0" fontId="10" fillId="2" borderId="38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center" wrapText="1"/>
    </xf>
    <xf numFmtId="0" fontId="9" fillId="2" borderId="44" xfId="0" applyFont="1" applyFill="1" applyBorder="1" applyAlignment="1">
      <alignment horizontal="left" wrapText="1"/>
    </xf>
    <xf numFmtId="0" fontId="9" fillId="2" borderId="36" xfId="0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left" wrapText="1"/>
    </xf>
    <xf numFmtId="0" fontId="17" fillId="0" borderId="2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18" fillId="0" borderId="9" xfId="0" applyFont="1" applyBorder="1" applyAlignment="1" applyProtection="1">
      <alignment horizontal="left" vertical="center" wrapText="1"/>
    </xf>
    <xf numFmtId="0" fontId="18" fillId="0" borderId="13" xfId="0" applyFont="1" applyBorder="1" applyAlignment="1" applyProtection="1">
      <alignment horizontal="left"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8" fillId="0" borderId="2" xfId="0" applyFont="1" applyBorder="1" applyAlignment="1" applyProtection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  <colors>
    <mruColors>
      <color rgb="FF99FF99"/>
      <color rgb="FF0066FF"/>
      <color rgb="FFFFFF00"/>
      <color rgb="FF008000"/>
      <color rgb="FFFFFFCC"/>
      <color rgb="FFFF6600"/>
      <color rgb="FFFF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35717</xdr:colOff>
      <xdr:row>2</xdr:row>
      <xdr:rowOff>142874</xdr:rowOff>
    </xdr:from>
    <xdr:ext cx="10798969" cy="1783180"/>
    <xdr:sp macro="" textlink="">
      <xdr:nvSpPr>
        <xdr:cNvPr id="2" name="Szövegdoboz 1"/>
        <xdr:cNvSpPr txBox="1"/>
      </xdr:nvSpPr>
      <xdr:spPr>
        <a:xfrm>
          <a:off x="642936" y="1238249"/>
          <a:ext cx="10798969" cy="17831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hu-HU" sz="1800" i="1"/>
            <a:t>"A habilitáció a vezetőoktatói és előadói képesség megítélésére irányuló minősítő eljárás, amelynek keretében a pályázó a szabályzatban meghatározott módon ad tanúságot oktatói, szakmai és tudományos tevékenységéről, igazolja feddhetetlenségét, tudományos alkotó munkájának eredményeit, és nyilvános előadásokkal bizonyítja előadókészségét.</a:t>
          </a:r>
          <a:br>
            <a:rPr lang="hu-HU" sz="1800" i="1"/>
          </a:br>
          <a:r>
            <a:rPr lang="hu-HU" sz="1800" i="1"/>
            <a:t>Habilitációs eljárás azokban a tudományágakban folytatható, amelyekben az Egyetem doktori képzésre és doktori fokozat odaítélésére jogosult.</a:t>
          </a:r>
          <a:r>
            <a:rPr lang="hu-HU" sz="1800"/>
            <a:t>" - </a:t>
          </a:r>
          <a:r>
            <a:rPr lang="hu-HU" sz="1800" b="1"/>
            <a:t>BCE habilitációs szabályzata</a:t>
          </a:r>
        </a:p>
      </xdr:txBody>
    </xdr:sp>
    <xdr:clientData/>
  </xdr:oneCellAnchor>
  <xdr:oneCellAnchor>
    <xdr:from>
      <xdr:col>1</xdr:col>
      <xdr:colOff>119062</xdr:colOff>
      <xdr:row>23</xdr:row>
      <xdr:rowOff>107156</xdr:rowOff>
    </xdr:from>
    <xdr:ext cx="9002957" cy="5102166"/>
    <xdr:sp macro="" textlink="">
      <xdr:nvSpPr>
        <xdr:cNvPr id="3" name="Szövegdoboz 2"/>
        <xdr:cNvSpPr txBox="1"/>
      </xdr:nvSpPr>
      <xdr:spPr>
        <a:xfrm>
          <a:off x="727197" y="8437868"/>
          <a:ext cx="9002957" cy="5102166"/>
        </a:xfrm>
        <a:prstGeom prst="rect">
          <a:avLst/>
        </a:prstGeom>
        <a:solidFill>
          <a:srgbClr val="FFFFCC"/>
        </a:solidFill>
        <a:ln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hu-HU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Összefoglaló bírálói vélemény</a:t>
          </a:r>
        </a:p>
        <a:p>
          <a:endParaRPr lang="hu-HU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I. Nyilatkozat</a:t>
          </a:r>
        </a:p>
        <a:p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számszerű adatok alapján, illetve az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oktatás, a kutatás és a közéleti tevékenység terén bemutatott teljesítmények alapján</a:t>
          </a:r>
          <a:r>
            <a:rPr lang="hu-H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 pályázó 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aktív és tapasztalt egyetemi oktató, aki a megfelelő tudományos tevékenysége révén olyan oktatási készségekkel és tudásháttérrel rendelkezik </a:t>
          </a:r>
          <a:r>
            <a:rPr lang="hu-H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az oktatott diszciplinákban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amellyel teljesíti a habilitációs eljárás elindításának feltételeit. (</a:t>
          </a:r>
          <a:r>
            <a:rPr lang="hu-HU" sz="110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megfelelőt húzza alá!</a:t>
          </a:r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endParaRPr lang="hu-HU" sz="12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IGEN		NEM</a:t>
          </a:r>
        </a:p>
        <a:p>
          <a:endParaRPr lang="hu-HU" sz="12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Rövid indoklás - ha szükségesnek látja:</a:t>
          </a:r>
        </a:p>
        <a:p>
          <a:endParaRPr lang="hu-HU" sz="12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hu-HU" sz="12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hu-HU" sz="12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II. Összesítő vélemény</a:t>
          </a:r>
        </a:p>
        <a:p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A pályázat erősségei (max. 3 mondat):</a:t>
          </a:r>
        </a:p>
        <a:p>
          <a:endParaRPr lang="hu-HU" sz="12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hu-HU" sz="12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hu-HU" sz="12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hu-HU" sz="12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hu-HU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b) A pályázat gyengeségei (max. 3 mondat):</a:t>
          </a:r>
        </a:p>
        <a:p>
          <a:endParaRPr lang="hu-HU" sz="12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hu-HU" sz="12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hu-HU" sz="12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hu-HU" sz="12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hu-HU" sz="12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16565</xdr:colOff>
      <xdr:row>56</xdr:row>
      <xdr:rowOff>99391</xdr:rowOff>
    </xdr:from>
    <xdr:to>
      <xdr:col>6</xdr:col>
      <xdr:colOff>57978</xdr:colOff>
      <xdr:row>69</xdr:row>
      <xdr:rowOff>209550</xdr:rowOff>
    </xdr:to>
    <xdr:sp macro="" textlink="">
      <xdr:nvSpPr>
        <xdr:cNvPr id="2" name="Szövegdoboz 1"/>
        <xdr:cNvSpPr txBox="1"/>
      </xdr:nvSpPr>
      <xdr:spPr>
        <a:xfrm>
          <a:off x="826190" y="19311316"/>
          <a:ext cx="6299338" cy="6025184"/>
        </a:xfrm>
        <a:prstGeom prst="rect">
          <a:avLst/>
        </a:prstGeom>
        <a:solidFill>
          <a:srgbClr val="FFFFCC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hu-HU" sz="1600" b="1"/>
            <a:t>A bíráló véleménye és észrevételei:</a:t>
          </a:r>
        </a:p>
        <a:p>
          <a:r>
            <a:rPr lang="hu-HU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Elegendőnek tartja-e  a pályázó kutatási teljesítményét a habilitációs eljárás elindításához? A megfelelőt húzza alá!</a:t>
          </a:r>
          <a:endParaRPr lang="hu-HU" sz="1200">
            <a:effectLst/>
          </a:endParaRPr>
        </a:p>
        <a:p>
          <a:r>
            <a:rPr lang="hu-HU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Igen               Nem</a:t>
          </a:r>
        </a:p>
        <a:p>
          <a:r>
            <a:rPr lang="hu-HU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hu-HU" sz="1100" u="none"/>
        </a:p>
        <a:p>
          <a:r>
            <a:rPr lang="hu-HU" sz="1200"/>
            <a:t>1) A mellékelt dokumentumok alapján, bebízonyítotnak látja-e</a:t>
          </a:r>
          <a:r>
            <a:rPr lang="hu-HU" sz="1200" baseline="0"/>
            <a:t> a táblázatba beírt értékeket?</a:t>
          </a:r>
        </a:p>
        <a:p>
          <a:endParaRPr lang="hu-HU" sz="1200" baseline="0"/>
        </a:p>
        <a:p>
          <a:r>
            <a:rPr lang="hu-HU" sz="1200" baseline="0"/>
            <a:t>2) </a:t>
          </a:r>
          <a:r>
            <a:rPr lang="hu-HU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Értékelje a C fejezetben a pályázó által beírt fejlesztés értékét. A fejlesztés mellékletekben pontos leírásra került. A (F53) narancssárga cellába írja be a megfelelőnek ítélt értéket 0 és 6 közötti skálában.</a:t>
          </a:r>
        </a:p>
        <a:p>
          <a:endParaRPr lang="hu-HU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Írjon be bármely észrevételt, véleményt, amely felmerült Önben a pályázat e fejezetével kapcsolatban.</a:t>
          </a:r>
          <a:endParaRPr lang="hu-HU" sz="1200">
            <a:effectLst/>
          </a:endParaRPr>
        </a:p>
        <a:p>
          <a:endParaRPr lang="hu-HU" sz="1200">
            <a:effectLst/>
          </a:endParaRPr>
        </a:p>
      </xdr:txBody>
    </xdr:sp>
    <xdr:clientData/>
  </xdr:twoCellAnchor>
  <xdr:twoCellAnchor>
    <xdr:from>
      <xdr:col>1</xdr:col>
      <xdr:colOff>8282</xdr:colOff>
      <xdr:row>7</xdr:row>
      <xdr:rowOff>24847</xdr:rowOff>
    </xdr:from>
    <xdr:to>
      <xdr:col>6</xdr:col>
      <xdr:colOff>24848</xdr:colOff>
      <xdr:row>19</xdr:row>
      <xdr:rowOff>165652</xdr:rowOff>
    </xdr:to>
    <xdr:sp macro="" textlink="">
      <xdr:nvSpPr>
        <xdr:cNvPr id="3" name="Szövegdoboz 2"/>
        <xdr:cNvSpPr txBox="1"/>
      </xdr:nvSpPr>
      <xdr:spPr>
        <a:xfrm>
          <a:off x="819978" y="1954695"/>
          <a:ext cx="6269935" cy="2526196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800" b="1"/>
            <a:t>Az oktatási részteljesítmény összetevői:</a:t>
          </a:r>
        </a:p>
        <a:p>
          <a:endParaRPr lang="hu-HU" sz="1400" b="1"/>
        </a:p>
        <a:p>
          <a:r>
            <a:rPr lang="hu-HU" sz="1800" b="1">
              <a:solidFill>
                <a:srgbClr val="FF0000"/>
              </a:solidFill>
            </a:rPr>
            <a:t>"A"</a:t>
          </a:r>
          <a:r>
            <a:rPr lang="hu-HU" sz="1400"/>
            <a:t> </a:t>
          </a:r>
          <a:r>
            <a:rPr lang="hu-HU" sz="1400" b="1"/>
            <a:t>Oktatott tantárgyak</a:t>
          </a:r>
        </a:p>
        <a:p>
          <a:r>
            <a:rPr lang="hu-HU" sz="1400" b="1" baseline="0">
              <a:solidFill>
                <a:srgbClr val="FF0000"/>
              </a:solidFill>
            </a:rPr>
            <a:t>       </a:t>
          </a:r>
          <a:r>
            <a:rPr lang="hu-HU" sz="1400" b="0">
              <a:solidFill>
                <a:sysClr val="windowText" lastClr="000000"/>
              </a:solidFill>
            </a:rPr>
            <a:t>- tantárgyfelelős szerepkör </a:t>
          </a:r>
        </a:p>
        <a:p>
          <a:r>
            <a:rPr lang="hu-HU" sz="1400" b="0">
              <a:solidFill>
                <a:sysClr val="windowText" lastClr="000000"/>
              </a:solidFill>
            </a:rPr>
            <a:t>       - az előadások és szemináriumok száma</a:t>
          </a:r>
        </a:p>
        <a:p>
          <a:r>
            <a:rPr lang="hu-HU" sz="1800" b="1">
              <a:solidFill>
                <a:srgbClr val="FF0000"/>
              </a:solidFill>
            </a:rPr>
            <a:t>"B"</a:t>
          </a:r>
          <a:r>
            <a:rPr lang="hu-HU" sz="1800"/>
            <a:t> </a:t>
          </a:r>
          <a:r>
            <a:rPr lang="hu-HU" sz="1400" b="1"/>
            <a:t>Témavezetés</a:t>
          </a:r>
        </a:p>
        <a:p>
          <a:r>
            <a:rPr lang="hu-HU" sz="1400"/>
            <a:t>        - szakdolgozatok, diplomamunkák </a:t>
          </a:r>
        </a:p>
        <a:p>
          <a:r>
            <a:rPr lang="hu-HU" sz="1400"/>
            <a:t>        -</a:t>
          </a:r>
          <a:r>
            <a:rPr lang="hu-HU" sz="1400" baseline="0"/>
            <a:t> </a:t>
          </a:r>
          <a:r>
            <a:rPr lang="hu-HU" sz="1400"/>
            <a:t>PhD munkák </a:t>
          </a:r>
        </a:p>
        <a:p>
          <a:r>
            <a:rPr lang="hu-HU" sz="1400"/>
            <a:t>        -</a:t>
          </a:r>
          <a:r>
            <a:rPr lang="hu-HU" sz="1400" baseline="0"/>
            <a:t> </a:t>
          </a:r>
          <a:r>
            <a:rPr lang="hu-HU" sz="1400"/>
            <a:t>TDK munkák </a:t>
          </a:r>
        </a:p>
        <a:p>
          <a:r>
            <a:rPr lang="hu-HU" sz="1800" b="1">
              <a:solidFill>
                <a:srgbClr val="FF0000"/>
              </a:solidFill>
            </a:rPr>
            <a:t>"C</a:t>
          </a:r>
          <a:r>
            <a:rPr lang="hu-HU" sz="1800" b="0">
              <a:solidFill>
                <a:srgbClr val="FF0000"/>
              </a:solidFill>
            </a:rPr>
            <a:t>"</a:t>
          </a:r>
          <a:r>
            <a:rPr lang="hu-HU" sz="1400" b="0"/>
            <a:t> </a:t>
          </a:r>
          <a:r>
            <a:rPr lang="hu-HU" sz="1400" b="1"/>
            <a:t>Egyéb teljesítmények</a:t>
          </a:r>
        </a:p>
        <a:p>
          <a:endParaRPr lang="hu-HU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6</xdr:row>
      <xdr:rowOff>219075</xdr:rowOff>
    </xdr:from>
    <xdr:to>
      <xdr:col>6</xdr:col>
      <xdr:colOff>57150</xdr:colOff>
      <xdr:row>10</xdr:row>
      <xdr:rowOff>247650</xdr:rowOff>
    </xdr:to>
    <xdr:sp macro="" textlink="">
      <xdr:nvSpPr>
        <xdr:cNvPr id="2" name="Szövegdoboz 1"/>
        <xdr:cNvSpPr txBox="1"/>
      </xdr:nvSpPr>
      <xdr:spPr>
        <a:xfrm>
          <a:off x="704849" y="2095500"/>
          <a:ext cx="6267451" cy="2114550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800" b="1"/>
            <a:t>A kutatási részteljesítmény összetevői:</a:t>
          </a:r>
        </a:p>
        <a:p>
          <a:endParaRPr lang="hu-HU" sz="1400" b="1"/>
        </a:p>
        <a:p>
          <a:r>
            <a:rPr lang="hu-HU" sz="1800" b="1">
              <a:solidFill>
                <a:srgbClr val="FF0000"/>
              </a:solidFill>
            </a:rPr>
            <a:t>"A"</a:t>
          </a:r>
          <a:r>
            <a:rPr lang="hu-HU" sz="1400"/>
            <a:t> Pályázati tevékenység (max.: 20 pont)</a:t>
          </a:r>
          <a:endParaRPr lang="hu-HU" sz="1400" b="1">
            <a:solidFill>
              <a:srgbClr val="FF0000"/>
            </a:solidFill>
          </a:endParaRPr>
        </a:p>
        <a:p>
          <a:r>
            <a:rPr lang="hu-HU" sz="1800" b="1">
              <a:solidFill>
                <a:srgbClr val="FF0000"/>
              </a:solidFill>
            </a:rPr>
            <a:t>"B"</a:t>
          </a:r>
          <a:r>
            <a:rPr lang="hu-HU" sz="1800"/>
            <a:t> </a:t>
          </a:r>
          <a:r>
            <a:rPr lang="hu-HU" sz="1400"/>
            <a:t>Publikációs tevékenység a karon művelt diszciplinákban (max.: 160 pont)</a:t>
          </a:r>
        </a:p>
        <a:p>
          <a:r>
            <a:rPr lang="hu-HU" sz="1400"/>
            <a:t>          - könyv</a:t>
          </a:r>
          <a:r>
            <a:rPr lang="hu-HU" sz="1400" baseline="0"/>
            <a:t>í</a:t>
          </a:r>
          <a:r>
            <a:rPr lang="hu-HU" sz="1400"/>
            <a:t>rás</a:t>
          </a:r>
        </a:p>
        <a:p>
          <a:r>
            <a:rPr lang="hu-HU" sz="1400"/>
            <a:t>          -</a:t>
          </a:r>
          <a:r>
            <a:rPr lang="hu-HU" sz="1400" baseline="0"/>
            <a:t> folyóiratban megjelenő cikkek</a:t>
          </a:r>
        </a:p>
        <a:p>
          <a:r>
            <a:rPr lang="hu-HU" sz="1400" baseline="0"/>
            <a:t>          - publikációk visszhangja </a:t>
          </a:r>
          <a:endParaRPr lang="hu-HU" sz="1400"/>
        </a:p>
        <a:p>
          <a:r>
            <a:rPr lang="hu-HU" sz="1800" b="1">
              <a:solidFill>
                <a:srgbClr val="FF0000"/>
              </a:solidFill>
            </a:rPr>
            <a:t>"C"</a:t>
          </a:r>
          <a:r>
            <a:rPr lang="hu-HU" sz="1800"/>
            <a:t> </a:t>
          </a:r>
          <a:r>
            <a:rPr lang="hu-HU" sz="1400"/>
            <a:t>Szakmaspecifikus tudományos alkotások (max.: 20 pont)</a:t>
          </a:r>
        </a:p>
      </xdr:txBody>
    </xdr:sp>
    <xdr:clientData/>
  </xdr:twoCellAnchor>
  <xdr:twoCellAnchor>
    <xdr:from>
      <xdr:col>0</xdr:col>
      <xdr:colOff>533400</xdr:colOff>
      <xdr:row>94</xdr:row>
      <xdr:rowOff>123826</xdr:rowOff>
    </xdr:from>
    <xdr:to>
      <xdr:col>6</xdr:col>
      <xdr:colOff>238125</xdr:colOff>
      <xdr:row>129</xdr:row>
      <xdr:rowOff>161192</xdr:rowOff>
    </xdr:to>
    <xdr:sp macro="" textlink="">
      <xdr:nvSpPr>
        <xdr:cNvPr id="3" name="Szövegdoboz 2"/>
        <xdr:cNvSpPr txBox="1"/>
      </xdr:nvSpPr>
      <xdr:spPr>
        <a:xfrm>
          <a:off x="533400" y="28706153"/>
          <a:ext cx="6628667" cy="783321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bíráló véleménye és észrevételei:</a:t>
          </a:r>
          <a:endParaRPr lang="hu-HU" sz="2000">
            <a:effectLst/>
          </a:endParaRPr>
        </a:p>
        <a:p>
          <a:endParaRPr lang="hu-HU" sz="1400"/>
        </a:p>
        <a:p>
          <a:r>
            <a:rPr lang="hu-HU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Elegendőnek tartja-e  a pályázó kutatási teljesítményét a habilitációs eljárás elindításához? A megfelelőt húzza alá!</a:t>
          </a:r>
          <a:endParaRPr lang="hu-HU" sz="1400">
            <a:effectLst/>
          </a:endParaRPr>
        </a:p>
        <a:p>
          <a:r>
            <a:rPr lang="hu-HU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Igen               Nem</a:t>
          </a:r>
          <a:endParaRPr lang="hu-HU" sz="1400">
            <a:effectLst/>
          </a:endParaRPr>
        </a:p>
        <a:p>
          <a:endParaRPr lang="hu-HU" sz="1200"/>
        </a:p>
        <a:p>
          <a:r>
            <a:rPr lang="hu-HU" sz="1200"/>
            <a:t>1) Mondjon véleményt arról, hogy az</a:t>
          </a:r>
          <a:r>
            <a:rPr lang="hu-HU" sz="1200" baseline="0"/>
            <a:t> A/III sorban szereplő Szerződéses kutatás valóban kutatás-e?</a:t>
          </a:r>
        </a:p>
        <a:p>
          <a:endParaRPr lang="hu-HU" sz="1200" baseline="0"/>
        </a:p>
        <a:p>
          <a:r>
            <a:rPr lang="hu-HU" sz="1200" baseline="0"/>
            <a:t>2) Mondjon véleményt arról, hogy a B/I. részhez csatolt könyvek jegyzékében valóban tudományos művek szerepelnek, illetve a tankönyvek közé sorolt alkotások valóban tankönyvként használhatók-e.  A felsorolt művek terjedelme arányos-e a beírt pontszámmal.</a:t>
          </a:r>
        </a:p>
        <a:p>
          <a:endParaRPr lang="hu-HU" sz="1200" baseline="0"/>
        </a:p>
        <a:p>
          <a:r>
            <a:rPr lang="hu-HU" sz="1200" baseline="0"/>
            <a:t>3) Ellenőrizze és vesse össze a B fejezetben a pályázó által beírt értékeket a mellékelt publikációs jegyzékekkel.</a:t>
          </a:r>
        </a:p>
        <a:p>
          <a:endParaRPr lang="hu-HU" sz="1200" baseline="0"/>
        </a:p>
        <a:p>
          <a:r>
            <a:rPr lang="hu-HU" sz="1200" baseline="0"/>
            <a:t>4) Értékelje a B fejezet I.b pontjában a pályázó által beírt fejlesztés értékét. A fejlesztés a mellékletekben pontos leírásra került. A (F39) narancssárga cellába írja be a megfelelőnek ítélt értéket 0 és 6 közötti skálában.</a:t>
          </a:r>
        </a:p>
        <a:p>
          <a:endParaRPr lang="hu-HU" sz="1200" baseline="0"/>
        </a:p>
        <a:p>
          <a:r>
            <a:rPr lang="hu-HU" sz="1200" baseline="0"/>
            <a:t>5) Mondjon véleményt a pályázó publikációs tevékenységének  általános jellegéről.</a:t>
          </a:r>
        </a:p>
        <a:p>
          <a:endParaRPr lang="hu-HU" sz="1200" baseline="0"/>
        </a:p>
        <a:p>
          <a:r>
            <a:rPr lang="hu-HU" sz="1200" baseline="0"/>
            <a:t>6) A C/II. és C/III. fejezetekben ítélje meg a pályázó által beírt alkotások értékét (0 és 12 közötti skálán), és az odaítélt értéket írja be a megfelelő sor narancssárga mezőjébe. </a:t>
          </a:r>
        </a:p>
        <a:p>
          <a:endParaRPr lang="hu-HU" sz="1200" baseline="0"/>
        </a:p>
        <a:p>
          <a:r>
            <a:rPr lang="hu-HU" sz="1200" baseline="0"/>
            <a:t>Írjon be bármely észrevételt, véleményt, amely felmerült Önben a pályázat e fejezetével kapcsolatban.</a:t>
          </a:r>
        </a:p>
        <a:p>
          <a:endParaRPr lang="hu-HU" sz="1200" baseline="0"/>
        </a:p>
        <a:p>
          <a:endParaRPr lang="hu-HU" sz="1200" baseline="0"/>
        </a:p>
        <a:p>
          <a:endParaRPr lang="hu-HU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24</xdr:row>
      <xdr:rowOff>315515</xdr:rowOff>
    </xdr:from>
    <xdr:to>
      <xdr:col>5</xdr:col>
      <xdr:colOff>47625</xdr:colOff>
      <xdr:row>43</xdr:row>
      <xdr:rowOff>53577</xdr:rowOff>
    </xdr:to>
    <xdr:sp macro="" textlink="">
      <xdr:nvSpPr>
        <xdr:cNvPr id="2" name="Szövegdoboz 1"/>
        <xdr:cNvSpPr txBox="1"/>
      </xdr:nvSpPr>
      <xdr:spPr>
        <a:xfrm>
          <a:off x="645319" y="9798843"/>
          <a:ext cx="4641056" cy="426243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bíráló véleménye és észrevételei:</a:t>
          </a:r>
        </a:p>
        <a:p>
          <a:endParaRPr lang="hu-HU" sz="1600">
            <a:effectLst/>
          </a:endParaRPr>
        </a:p>
        <a:p>
          <a:r>
            <a:rPr lang="hu-HU" sz="1200"/>
            <a:t>TUDOMÁNYOS KÖZÉLETI TEVÉKENYSÉG</a:t>
          </a:r>
        </a:p>
        <a:p>
          <a:r>
            <a:rPr lang="hu-HU" sz="1200"/>
            <a:t>1) A fenti adatok és részben a publikációs tevékenység alapján, mondjon véleményt a pályázó ismertségéről és elismertségéről a hazai és nemzetközi szakmai körökben.</a:t>
          </a:r>
        </a:p>
        <a:p>
          <a:endParaRPr lang="hu-HU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u-H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Írjon be bármely észrevételt, véleményt, amely felmerült Önben a pályázat e fejezetével kapcsolatban.</a:t>
          </a:r>
          <a:endParaRPr lang="hu-HU" sz="1200">
            <a:effectLst/>
          </a:endParaRPr>
        </a:p>
        <a:p>
          <a:endParaRPr lang="hu-HU" sz="1200"/>
        </a:p>
        <a:p>
          <a:endParaRPr lang="hu-HU" sz="1200"/>
        </a:p>
        <a:p>
          <a:endParaRPr lang="hu-HU" sz="1200"/>
        </a:p>
        <a:p>
          <a:endParaRPr lang="hu-HU" sz="1200"/>
        </a:p>
        <a:p>
          <a:endParaRPr lang="hu-HU" sz="1200"/>
        </a:p>
        <a:p>
          <a:endParaRPr lang="hu-HU" sz="1200"/>
        </a:p>
        <a:p>
          <a:endParaRPr lang="hu-HU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2"/>
  <sheetViews>
    <sheetView showGridLines="0" topLeftCell="A19" zoomScaleNormal="100" workbookViewId="0">
      <selection activeCell="B23" sqref="B23:G23"/>
    </sheetView>
  </sheetViews>
  <sheetFormatPr defaultRowHeight="15.75" x14ac:dyDescent="0.25"/>
  <cols>
    <col min="1" max="1" width="9.140625" style="324"/>
    <col min="2" max="2" width="45.42578125" style="325" customWidth="1"/>
    <col min="3" max="3" width="13.7109375" style="325" customWidth="1"/>
    <col min="4" max="4" width="16.28515625" style="326" customWidth="1"/>
    <col min="5" max="5" width="18.28515625" style="325" customWidth="1"/>
    <col min="6" max="6" width="18" style="327" customWidth="1"/>
    <col min="7" max="7" width="25.42578125" style="328" customWidth="1"/>
    <col min="8" max="8" width="13.85546875" style="324" customWidth="1"/>
    <col min="9" max="9" width="12.7109375" style="324" customWidth="1"/>
    <col min="10" max="16384" width="9.140625" style="324"/>
  </cols>
  <sheetData>
    <row r="2" spans="2:9" ht="36" x14ac:dyDescent="0.25">
      <c r="B2" s="329" t="s">
        <v>72</v>
      </c>
    </row>
    <row r="3" spans="2:9" x14ac:dyDescent="0.25">
      <c r="B3" s="324"/>
    </row>
    <row r="4" spans="2:9" ht="28.5" x14ac:dyDescent="0.25">
      <c r="B4" s="330"/>
    </row>
    <row r="5" spans="2:9" ht="28.5" x14ac:dyDescent="0.25">
      <c r="B5" s="330"/>
    </row>
    <row r="6" spans="2:9" ht="28.5" x14ac:dyDescent="0.25">
      <c r="B6" s="330"/>
    </row>
    <row r="7" spans="2:9" ht="28.5" x14ac:dyDescent="0.25">
      <c r="B7" s="330"/>
    </row>
    <row r="8" spans="2:9" ht="28.5" x14ac:dyDescent="0.25">
      <c r="B8" s="330"/>
    </row>
    <row r="9" spans="2:9" ht="21" x14ac:dyDescent="0.25">
      <c r="B9" s="359" t="s">
        <v>158</v>
      </c>
      <c r="C9" s="404"/>
      <c r="D9" s="404"/>
      <c r="E9" s="404"/>
      <c r="F9" s="404"/>
    </row>
    <row r="10" spans="2:9" ht="16.5" thickBot="1" x14ac:dyDescent="0.3"/>
    <row r="11" spans="2:9" ht="16.5" thickBot="1" x14ac:dyDescent="0.3">
      <c r="H11" s="399" t="s">
        <v>123</v>
      </c>
      <c r="I11" s="400"/>
    </row>
    <row r="12" spans="2:9" s="331" customFormat="1" ht="66" customHeight="1" thickBot="1" x14ac:dyDescent="0.3">
      <c r="B12" s="332" t="s">
        <v>6</v>
      </c>
      <c r="C12" s="333" t="s">
        <v>5</v>
      </c>
      <c r="D12" s="334" t="s">
        <v>12</v>
      </c>
      <c r="E12" s="333" t="s">
        <v>88</v>
      </c>
      <c r="F12" s="334" t="s">
        <v>81</v>
      </c>
      <c r="G12" s="335" t="s">
        <v>161</v>
      </c>
      <c r="H12" s="275" t="s">
        <v>124</v>
      </c>
      <c r="I12" s="276" t="s">
        <v>125</v>
      </c>
    </row>
    <row r="13" spans="2:9" ht="39" customHeight="1" x14ac:dyDescent="0.25">
      <c r="B13" s="336" t="s">
        <v>10</v>
      </c>
      <c r="C13" s="367">
        <f>+D13/D19</f>
        <v>0.47619047619047616</v>
      </c>
      <c r="D13" s="337">
        <v>200</v>
      </c>
      <c r="E13" s="338">
        <f>+D13*0.75</f>
        <v>150</v>
      </c>
      <c r="F13" s="339">
        <f>+oktatás!F55</f>
        <v>192</v>
      </c>
      <c r="G13" s="396" t="str">
        <f>IF(F13&lt;E13,"Kevés a pontszám!","megfelel")</f>
        <v>megfelel</v>
      </c>
      <c r="H13" s="362">
        <v>0.5</v>
      </c>
      <c r="I13" s="363">
        <f>+F13/(F13+F14)</f>
        <v>0.52747252747252749</v>
      </c>
    </row>
    <row r="14" spans="2:9" ht="39" customHeight="1" thickBot="1" x14ac:dyDescent="0.3">
      <c r="B14" s="340" t="s">
        <v>59</v>
      </c>
      <c r="C14" s="367">
        <f>+D14/D19</f>
        <v>0.47619047619047616</v>
      </c>
      <c r="D14" s="337">
        <v>200</v>
      </c>
      <c r="E14" s="338">
        <f>+D14*0.75</f>
        <v>150</v>
      </c>
      <c r="F14" s="339">
        <f>+kutatás!F91</f>
        <v>172</v>
      </c>
      <c r="G14" s="396" t="str">
        <f>IF(F14&lt;E14,"Kevés a pontszám!","megfelel")</f>
        <v>megfelel</v>
      </c>
      <c r="H14" s="364">
        <v>0.5</v>
      </c>
      <c r="I14" s="365">
        <f>1-I13</f>
        <v>0.47252747252747251</v>
      </c>
    </row>
    <row r="15" spans="2:9" ht="39" customHeight="1" x14ac:dyDescent="0.25">
      <c r="B15" s="341" t="s">
        <v>79</v>
      </c>
      <c r="C15" s="367"/>
      <c r="D15" s="342">
        <v>20</v>
      </c>
      <c r="E15" s="343">
        <f>+D15*0.75</f>
        <v>15</v>
      </c>
      <c r="F15" s="344">
        <f>+kutatás!F19</f>
        <v>20</v>
      </c>
      <c r="G15" s="397" t="str">
        <f>IF(F15&lt;E15,"Kevés a pontszám!","megfelel")</f>
        <v>megfelel</v>
      </c>
      <c r="H15" s="366"/>
      <c r="I15" s="366"/>
    </row>
    <row r="16" spans="2:9" ht="39" customHeight="1" x14ac:dyDescent="0.25">
      <c r="B16" s="341" t="s">
        <v>157</v>
      </c>
      <c r="C16" s="367"/>
      <c r="D16" s="342">
        <v>160</v>
      </c>
      <c r="E16" s="343">
        <f>+D16*0.75</f>
        <v>120</v>
      </c>
      <c r="F16" s="344">
        <f>+kutatás!F69</f>
        <v>149</v>
      </c>
      <c r="G16" s="397" t="str">
        <f>IF(F16&lt;E16,"Kevés a pontszám!","megfelel")</f>
        <v>megfelel</v>
      </c>
      <c r="H16" s="366"/>
      <c r="I16" s="366"/>
    </row>
    <row r="17" spans="1:20" ht="39" customHeight="1" thickBot="1" x14ac:dyDescent="0.3">
      <c r="B17" s="341" t="s">
        <v>80</v>
      </c>
      <c r="C17" s="368"/>
      <c r="D17" s="342">
        <v>20</v>
      </c>
      <c r="E17" s="343">
        <f>D17*0.75</f>
        <v>15</v>
      </c>
      <c r="F17" s="344">
        <f>+kutatás!F89</f>
        <v>3</v>
      </c>
      <c r="G17" s="397" t="str">
        <f t="shared" ref="G17" si="0">IF(F17&lt;E17,"Kevés a pontszám!","")</f>
        <v>Kevés a pontszám!</v>
      </c>
      <c r="H17" s="366"/>
      <c r="I17" s="366"/>
    </row>
    <row r="18" spans="1:20" ht="39" customHeight="1" thickBot="1" x14ac:dyDescent="0.3">
      <c r="B18" s="355" t="s">
        <v>87</v>
      </c>
      <c r="C18" s="369">
        <f>+D18/D19</f>
        <v>4.7619047619047616E-2</v>
      </c>
      <c r="D18" s="356">
        <v>20</v>
      </c>
      <c r="E18" s="357">
        <f>D18*0.75</f>
        <v>15</v>
      </c>
      <c r="F18" s="358">
        <f>+'közéleti tevékenység'!E23</f>
        <v>20</v>
      </c>
      <c r="G18" s="397" t="str">
        <f>IF(F18&lt;E18,"Kevés a pontszám!","megfelel")</f>
        <v>megfelel</v>
      </c>
      <c r="H18" s="393" t="s">
        <v>160</v>
      </c>
      <c r="I18" s="394" t="s">
        <v>81</v>
      </c>
    </row>
    <row r="19" spans="1:20" ht="46.5" customHeight="1" thickBot="1" x14ac:dyDescent="0.3">
      <c r="A19" s="345" t="s">
        <v>49</v>
      </c>
      <c r="B19" s="352" t="s">
        <v>4</v>
      </c>
      <c r="C19" s="370">
        <f>SUM(C13:C18)</f>
        <v>1</v>
      </c>
      <c r="D19" s="353">
        <f>+D13+D14+D18</f>
        <v>420</v>
      </c>
      <c r="E19" s="395">
        <f>D19*0.75</f>
        <v>315</v>
      </c>
      <c r="F19" s="354">
        <f>+F13+F14+F18</f>
        <v>384</v>
      </c>
      <c r="G19" s="398" t="str">
        <f>IF(F19&lt;E19,"Kevés a pontszám!","Teljesítette a követelményeket")</f>
        <v>Teljesítette a követelményeket</v>
      </c>
      <c r="H19" s="391">
        <v>0.75</v>
      </c>
      <c r="I19" s="392">
        <f>+E19/F19</f>
        <v>0.8203125</v>
      </c>
    </row>
    <row r="20" spans="1:20" x14ac:dyDescent="0.25">
      <c r="B20" s="346"/>
    </row>
    <row r="21" spans="1:20" x14ac:dyDescent="0.25">
      <c r="B21" s="346"/>
    </row>
    <row r="22" spans="1:20" ht="120" customHeight="1" x14ac:dyDescent="0.25">
      <c r="B22" s="401" t="s">
        <v>189</v>
      </c>
      <c r="C22" s="402"/>
      <c r="D22" s="402"/>
      <c r="E22" s="402"/>
      <c r="F22" s="402"/>
      <c r="G22" s="403"/>
    </row>
    <row r="23" spans="1:20" ht="23.25" customHeight="1" x14ac:dyDescent="0.25">
      <c r="B23" s="405"/>
      <c r="C23" s="405"/>
      <c r="D23" s="405"/>
      <c r="E23" s="405"/>
      <c r="F23" s="405"/>
      <c r="G23" s="405"/>
    </row>
    <row r="24" spans="1:20" x14ac:dyDescent="0.25">
      <c r="B24" s="347"/>
      <c r="C24" s="347"/>
      <c r="D24" s="347"/>
      <c r="E24" s="347"/>
      <c r="F24" s="347"/>
      <c r="G24" s="347"/>
      <c r="H24" s="347"/>
      <c r="I24"/>
      <c r="J24"/>
      <c r="K24"/>
      <c r="L24"/>
      <c r="M24"/>
      <c r="N24"/>
      <c r="O24"/>
      <c r="P24"/>
      <c r="Q24"/>
      <c r="R24"/>
      <c r="S24"/>
      <c r="T24"/>
    </row>
    <row r="25" spans="1:20" x14ac:dyDescent="0.25">
      <c r="B25" s="347"/>
      <c r="C25" s="347"/>
      <c r="D25" s="347"/>
      <c r="E25" s="347"/>
      <c r="F25" s="347"/>
      <c r="G25" s="347"/>
      <c r="H25" s="347"/>
    </row>
    <row r="26" spans="1:20" x14ac:dyDescent="0.25">
      <c r="B26" s="347"/>
      <c r="C26" s="347"/>
      <c r="D26" s="347"/>
      <c r="E26" s="347"/>
      <c r="F26" s="347"/>
      <c r="G26" s="347"/>
      <c r="H26" s="347"/>
    </row>
    <row r="27" spans="1:20" x14ac:dyDescent="0.25">
      <c r="B27" s="347"/>
      <c r="C27" s="347"/>
      <c r="D27" s="347"/>
      <c r="E27" s="347"/>
      <c r="F27" s="347"/>
      <c r="G27" s="347"/>
      <c r="H27" s="347"/>
    </row>
    <row r="28" spans="1:20" x14ac:dyDescent="0.25">
      <c r="B28" s="347"/>
      <c r="C28" s="347"/>
      <c r="D28" s="347"/>
      <c r="E28" s="347"/>
      <c r="F28" s="347"/>
      <c r="G28" s="347"/>
      <c r="H28" s="347"/>
    </row>
    <row r="29" spans="1:20" x14ac:dyDescent="0.25">
      <c r="B29" s="347"/>
      <c r="C29" s="347"/>
      <c r="D29" s="347"/>
      <c r="E29" s="347"/>
      <c r="F29" s="347"/>
      <c r="G29" s="347"/>
      <c r="H29" s="347"/>
    </row>
    <row r="30" spans="1:20" x14ac:dyDescent="0.25">
      <c r="B30" s="347"/>
      <c r="C30" s="347"/>
      <c r="D30" s="347"/>
      <c r="E30" s="347"/>
      <c r="F30" s="347"/>
      <c r="G30" s="347"/>
      <c r="H30" s="347"/>
    </row>
    <row r="31" spans="1:20" x14ac:dyDescent="0.25">
      <c r="B31" s="347"/>
      <c r="C31" s="347"/>
      <c r="D31" s="347"/>
      <c r="E31" s="347"/>
      <c r="F31" s="347"/>
      <c r="G31" s="347"/>
      <c r="H31" s="347"/>
    </row>
    <row r="32" spans="1:20" x14ac:dyDescent="0.25">
      <c r="B32" s="347"/>
      <c r="C32" s="347"/>
      <c r="D32" s="347"/>
      <c r="E32" s="347"/>
      <c r="F32" s="347"/>
      <c r="G32" s="347"/>
      <c r="H32" s="347"/>
    </row>
    <row r="33" spans="2:8" x14ac:dyDescent="0.25">
      <c r="B33" s="347"/>
      <c r="C33" s="347"/>
      <c r="D33" s="347"/>
      <c r="E33" s="347"/>
      <c r="F33" s="347"/>
      <c r="G33" s="347"/>
      <c r="H33" s="347"/>
    </row>
    <row r="34" spans="2:8" x14ac:dyDescent="0.25">
      <c r="B34" s="347"/>
      <c r="C34" s="347"/>
      <c r="D34" s="347"/>
      <c r="E34" s="347"/>
      <c r="F34" s="347"/>
      <c r="G34" s="347"/>
      <c r="H34" s="347"/>
    </row>
    <row r="35" spans="2:8" x14ac:dyDescent="0.25">
      <c r="B35" s="347"/>
      <c r="C35" s="347"/>
      <c r="D35" s="347"/>
      <c r="E35" s="347"/>
      <c r="F35" s="347"/>
      <c r="G35" s="347"/>
      <c r="H35" s="347"/>
    </row>
    <row r="36" spans="2:8" x14ac:dyDescent="0.25">
      <c r="B36" s="347"/>
      <c r="C36" s="347"/>
      <c r="D36" s="347"/>
      <c r="E36" s="347"/>
      <c r="F36" s="347"/>
      <c r="G36" s="347"/>
      <c r="H36" s="347"/>
    </row>
    <row r="37" spans="2:8" x14ac:dyDescent="0.25">
      <c r="B37" s="347"/>
      <c r="C37" s="347"/>
      <c r="D37" s="347"/>
      <c r="E37" s="347"/>
      <c r="F37" s="347"/>
      <c r="G37" s="347"/>
      <c r="H37" s="347"/>
    </row>
    <row r="38" spans="2:8" x14ac:dyDescent="0.25">
      <c r="B38" s="347"/>
      <c r="C38" s="347"/>
      <c r="D38" s="347"/>
      <c r="E38" s="347"/>
      <c r="F38" s="347"/>
      <c r="G38" s="347"/>
      <c r="H38" s="347"/>
    </row>
    <row r="39" spans="2:8" x14ac:dyDescent="0.25">
      <c r="B39" s="347"/>
      <c r="C39" s="347"/>
      <c r="D39" s="347"/>
      <c r="E39" s="347"/>
      <c r="F39" s="347"/>
      <c r="G39" s="347"/>
      <c r="H39" s="347"/>
    </row>
    <row r="40" spans="2:8" x14ac:dyDescent="0.25">
      <c r="B40" s="347"/>
      <c r="C40" s="347"/>
      <c r="D40" s="347"/>
      <c r="E40" s="347"/>
      <c r="F40" s="347"/>
      <c r="G40" s="347"/>
      <c r="H40" s="347"/>
    </row>
    <row r="41" spans="2:8" x14ac:dyDescent="0.25">
      <c r="B41" s="347"/>
      <c r="C41" s="347"/>
      <c r="D41" s="347"/>
      <c r="E41" s="347"/>
      <c r="F41" s="347"/>
      <c r="G41" s="347"/>
      <c r="H41" s="347"/>
    </row>
    <row r="42" spans="2:8" x14ac:dyDescent="0.25">
      <c r="B42" s="347"/>
      <c r="C42" s="347"/>
      <c r="D42" s="347"/>
      <c r="E42" s="347"/>
      <c r="F42" s="347"/>
      <c r="G42" s="347"/>
      <c r="H42" s="347"/>
    </row>
    <row r="43" spans="2:8" x14ac:dyDescent="0.25">
      <c r="B43" s="347"/>
      <c r="C43" s="347"/>
      <c r="D43" s="347"/>
      <c r="E43" s="347"/>
      <c r="F43" s="347"/>
      <c r="G43" s="347"/>
      <c r="H43" s="347"/>
    </row>
    <row r="44" spans="2:8" x14ac:dyDescent="0.25">
      <c r="B44" s="347"/>
      <c r="C44" s="347"/>
      <c r="D44" s="347"/>
      <c r="E44" s="347"/>
      <c r="F44" s="347"/>
      <c r="G44" s="347"/>
      <c r="H44" s="347"/>
    </row>
    <row r="45" spans="2:8" x14ac:dyDescent="0.25">
      <c r="B45" s="347"/>
      <c r="C45" s="347"/>
      <c r="D45" s="347"/>
      <c r="E45" s="347"/>
      <c r="F45" s="347"/>
      <c r="G45" s="347"/>
      <c r="H45" s="347"/>
    </row>
    <row r="46" spans="2:8" x14ac:dyDescent="0.25">
      <c r="B46" s="347"/>
      <c r="C46" s="347"/>
      <c r="D46" s="347"/>
      <c r="E46" s="347"/>
      <c r="F46" s="347"/>
      <c r="G46" s="347"/>
      <c r="H46" s="347"/>
    </row>
    <row r="47" spans="2:8" x14ac:dyDescent="0.25">
      <c r="B47" s="347"/>
      <c r="C47" s="347"/>
      <c r="D47" s="347"/>
      <c r="E47" s="347"/>
      <c r="F47" s="347"/>
      <c r="G47" s="347"/>
      <c r="H47" s="347"/>
    </row>
    <row r="48" spans="2:8" x14ac:dyDescent="0.25">
      <c r="B48" s="347"/>
      <c r="C48" s="347"/>
      <c r="D48" s="347"/>
      <c r="E48" s="347"/>
      <c r="F48" s="347"/>
      <c r="G48" s="347"/>
      <c r="H48" s="347"/>
    </row>
    <row r="49" spans="1:20" x14ac:dyDescent="0.25">
      <c r="B49" s="347"/>
      <c r="C49" s="347"/>
      <c r="D49" s="347"/>
      <c r="E49" s="347"/>
      <c r="F49" s="347"/>
      <c r="G49" s="347"/>
      <c r="H49" s="347"/>
    </row>
    <row r="50" spans="1:20" x14ac:dyDescent="0.25">
      <c r="B50" s="347"/>
      <c r="C50" s="347"/>
      <c r="D50" s="347"/>
      <c r="E50" s="347"/>
      <c r="F50" s="347"/>
      <c r="G50" s="347"/>
      <c r="H50" s="347"/>
    </row>
    <row r="51" spans="1:20" x14ac:dyDescent="0.25">
      <c r="B51" s="347"/>
      <c r="C51" s="347"/>
      <c r="D51" s="347"/>
      <c r="E51" s="347"/>
      <c r="F51" s="347"/>
      <c r="G51" s="347"/>
      <c r="H51" s="347"/>
    </row>
    <row r="52" spans="1:20" x14ac:dyDescent="0.25">
      <c r="B52" s="347"/>
      <c r="C52" s="347"/>
      <c r="D52" s="347"/>
      <c r="E52" s="347"/>
      <c r="F52" s="347"/>
      <c r="G52" s="347"/>
      <c r="H52" s="347"/>
    </row>
    <row r="53" spans="1:20" x14ac:dyDescent="0.25">
      <c r="B53" s="347"/>
      <c r="C53" s="347"/>
      <c r="D53" s="347"/>
      <c r="E53" s="347"/>
      <c r="F53" s="347"/>
      <c r="G53" s="347"/>
      <c r="H53" s="347"/>
    </row>
    <row r="54" spans="1:20" x14ac:dyDescent="0.25">
      <c r="B54" s="347"/>
      <c r="C54" s="347"/>
      <c r="D54" s="347"/>
      <c r="E54" s="347"/>
      <c r="F54" s="347"/>
      <c r="G54" s="347"/>
      <c r="H54" s="347"/>
    </row>
    <row r="55" spans="1:20" x14ac:dyDescent="0.25">
      <c r="A55" s="348"/>
      <c r="B55" s="347"/>
      <c r="C55" s="347"/>
      <c r="D55" s="347"/>
      <c r="E55" s="347"/>
      <c r="F55" s="347"/>
      <c r="G55" s="347"/>
      <c r="H55" s="347"/>
    </row>
    <row r="56" spans="1:20" x14ac:dyDescent="0.25">
      <c r="A56" s="348"/>
      <c r="B56" s="347"/>
      <c r="C56" s="347"/>
      <c r="D56" s="347"/>
      <c r="E56" s="347"/>
      <c r="F56" s="347"/>
      <c r="G56" s="347"/>
      <c r="H56" s="347"/>
    </row>
    <row r="57" spans="1:20" x14ac:dyDescent="0.25">
      <c r="B57" s="347"/>
      <c r="C57" s="347"/>
      <c r="D57" s="347"/>
      <c r="E57" s="347"/>
      <c r="F57" s="347"/>
      <c r="G57" s="347"/>
      <c r="H57" s="347"/>
    </row>
    <row r="58" spans="1:20" x14ac:dyDescent="0.25">
      <c r="B58" s="347"/>
      <c r="C58" s="347"/>
      <c r="D58" s="347"/>
      <c r="E58" s="347"/>
      <c r="F58" s="347"/>
      <c r="G58" s="347"/>
      <c r="H58" s="347"/>
      <c r="I58" s="347"/>
      <c r="J58" s="347"/>
      <c r="K58" s="347"/>
    </row>
    <row r="59" spans="1:20" ht="32.25" customHeight="1" x14ac:dyDescent="0.25">
      <c r="B59" s="347"/>
      <c r="C59" s="347"/>
      <c r="D59" s="347"/>
      <c r="E59" s="347"/>
      <c r="F59" s="347"/>
      <c r="G59" s="347"/>
      <c r="H59" s="347"/>
      <c r="I59" s="347"/>
      <c r="J59" s="347"/>
      <c r="K59" s="347"/>
    </row>
    <row r="60" spans="1:20" ht="32.25" customHeight="1" x14ac:dyDescent="0.25"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25"/>
      <c r="M60" s="325"/>
      <c r="N60" s="325"/>
      <c r="O60" s="325"/>
      <c r="P60" s="325"/>
      <c r="Q60" s="325"/>
      <c r="R60" s="325"/>
      <c r="S60" s="325"/>
      <c r="T60" s="325"/>
    </row>
    <row r="61" spans="1:20" s="325" customFormat="1" ht="32.25" customHeight="1" x14ac:dyDescent="0.25"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24"/>
      <c r="M61" s="324"/>
      <c r="N61" s="324"/>
      <c r="O61" s="324"/>
      <c r="P61" s="324"/>
      <c r="Q61" s="324"/>
      <c r="R61" s="324"/>
      <c r="S61" s="324"/>
      <c r="T61" s="324"/>
    </row>
    <row r="62" spans="1:20" ht="32.25" customHeight="1" x14ac:dyDescent="0.25">
      <c r="B62" s="347"/>
      <c r="C62" s="347"/>
      <c r="D62" s="347"/>
      <c r="E62" s="347"/>
      <c r="F62" s="347"/>
      <c r="G62" s="347"/>
      <c r="H62" s="347"/>
      <c r="I62" s="347"/>
      <c r="J62" s="347"/>
      <c r="K62" s="347"/>
    </row>
    <row r="63" spans="1:20" ht="32.25" customHeight="1" x14ac:dyDescent="0.25">
      <c r="B63" s="347"/>
      <c r="C63" s="347"/>
      <c r="D63" s="347"/>
      <c r="E63" s="347"/>
      <c r="F63" s="347"/>
      <c r="G63" s="347"/>
      <c r="H63" s="347"/>
    </row>
    <row r="64" spans="1:20" ht="32.25" customHeight="1" x14ac:dyDescent="0.25">
      <c r="B64" s="347"/>
      <c r="C64" s="347"/>
      <c r="D64" s="347"/>
      <c r="E64" s="347"/>
      <c r="F64" s="347"/>
      <c r="G64" s="347"/>
      <c r="H64" s="347"/>
    </row>
    <row r="65" spans="2:20" ht="32.25" customHeight="1" x14ac:dyDescent="0.25">
      <c r="B65" s="347"/>
      <c r="C65" s="347"/>
      <c r="D65" s="347"/>
      <c r="E65" s="347"/>
      <c r="F65" s="347"/>
      <c r="G65" s="347"/>
      <c r="H65" s="347"/>
    </row>
    <row r="66" spans="2:20" ht="32.25" customHeight="1" x14ac:dyDescent="0.25">
      <c r="B66" s="347"/>
      <c r="C66" s="347"/>
      <c r="D66" s="347"/>
      <c r="E66" s="347"/>
      <c r="F66" s="347"/>
      <c r="G66" s="347"/>
      <c r="H66" s="347"/>
    </row>
    <row r="67" spans="2:20" ht="75" customHeight="1" x14ac:dyDescent="0.25">
      <c r="B67" s="347"/>
      <c r="C67" s="347"/>
      <c r="D67" s="347"/>
      <c r="E67" s="347"/>
      <c r="F67" s="347"/>
      <c r="G67" s="347"/>
      <c r="H67" s="347"/>
    </row>
    <row r="68" spans="2:20" ht="38.25" customHeight="1" x14ac:dyDescent="0.25">
      <c r="B68" s="347"/>
      <c r="C68" s="347"/>
      <c r="D68" s="347"/>
      <c r="E68" s="347"/>
      <c r="F68" s="347"/>
      <c r="G68" s="347"/>
      <c r="H68" s="347"/>
    </row>
    <row r="69" spans="2:20" ht="38.25" customHeight="1" x14ac:dyDescent="0.25">
      <c r="B69" s="347"/>
      <c r="C69" s="347"/>
      <c r="D69" s="347"/>
      <c r="E69" s="347"/>
      <c r="F69" s="347"/>
      <c r="G69" s="347"/>
      <c r="H69" s="347"/>
    </row>
    <row r="70" spans="2:20" ht="32.25" customHeight="1" x14ac:dyDescent="0.25">
      <c r="B70" s="347"/>
      <c r="C70" s="347"/>
      <c r="D70" s="347"/>
      <c r="E70" s="347"/>
      <c r="F70" s="347"/>
      <c r="G70" s="347"/>
      <c r="H70" s="347"/>
    </row>
    <row r="71" spans="2:20" x14ac:dyDescent="0.25">
      <c r="B71" s="347"/>
      <c r="C71" s="347"/>
      <c r="D71" s="347"/>
      <c r="E71" s="347"/>
      <c r="F71" s="347"/>
      <c r="G71" s="347"/>
      <c r="H71" s="347"/>
    </row>
    <row r="72" spans="2:20" ht="27" customHeight="1" x14ac:dyDescent="0.25">
      <c r="B72" s="347"/>
      <c r="C72" s="347"/>
      <c r="D72" s="347"/>
      <c r="E72" s="347"/>
      <c r="F72" s="347"/>
      <c r="G72" s="347"/>
      <c r="H72" s="347"/>
      <c r="I72" s="325"/>
      <c r="J72" s="325"/>
      <c r="K72" s="325"/>
      <c r="L72" s="325"/>
      <c r="M72" s="325"/>
      <c r="N72" s="325"/>
      <c r="O72" s="325"/>
      <c r="P72" s="325"/>
      <c r="Q72" s="325"/>
      <c r="R72" s="325"/>
      <c r="S72" s="325"/>
      <c r="T72" s="325"/>
    </row>
    <row r="73" spans="2:20" s="325" customFormat="1" ht="34.5" customHeight="1" x14ac:dyDescent="0.25">
      <c r="B73" s="347"/>
      <c r="C73" s="347"/>
      <c r="D73" s="347"/>
      <c r="E73" s="347"/>
      <c r="F73" s="347"/>
      <c r="G73" s="347"/>
      <c r="H73" s="347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</row>
    <row r="74" spans="2:20" s="349" customFormat="1" ht="49.5" customHeight="1" x14ac:dyDescent="0.25">
      <c r="B74" s="347"/>
      <c r="C74" s="347"/>
      <c r="D74" s="347"/>
      <c r="E74" s="347"/>
      <c r="F74" s="347"/>
      <c r="G74" s="347"/>
      <c r="H74" s="347"/>
      <c r="I74" s="325"/>
      <c r="J74" s="325"/>
      <c r="K74" s="325"/>
      <c r="L74" s="325"/>
      <c r="M74" s="325"/>
      <c r="N74" s="325"/>
      <c r="O74" s="325"/>
      <c r="P74" s="325"/>
      <c r="Q74" s="325"/>
      <c r="R74" s="325"/>
      <c r="S74" s="325"/>
      <c r="T74" s="325"/>
    </row>
    <row r="75" spans="2:20" s="325" customFormat="1" ht="49.5" customHeight="1" x14ac:dyDescent="0.25">
      <c r="B75" s="347"/>
      <c r="C75" s="347"/>
      <c r="D75" s="347"/>
      <c r="E75" s="347"/>
      <c r="F75" s="347"/>
      <c r="G75" s="347"/>
      <c r="H75" s="347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</row>
    <row r="76" spans="2:20" x14ac:dyDescent="0.25">
      <c r="B76" s="347"/>
      <c r="C76" s="347"/>
      <c r="D76" s="347"/>
      <c r="E76" s="347"/>
      <c r="F76" s="347"/>
      <c r="G76" s="347"/>
      <c r="H76" s="347"/>
    </row>
    <row r="77" spans="2:20" x14ac:dyDescent="0.25">
      <c r="B77" s="347"/>
      <c r="C77" s="347"/>
      <c r="D77" s="347"/>
      <c r="E77" s="347"/>
      <c r="F77" s="347"/>
      <c r="G77" s="347"/>
      <c r="H77" s="347"/>
    </row>
    <row r="78" spans="2:20" x14ac:dyDescent="0.25">
      <c r="B78" s="347"/>
      <c r="C78" s="347"/>
      <c r="D78" s="347"/>
      <c r="E78" s="347"/>
      <c r="F78" s="347"/>
      <c r="G78" s="347"/>
      <c r="H78" s="347"/>
      <c r="K78" s="324">
        <f>152-40</f>
        <v>112</v>
      </c>
    </row>
    <row r="79" spans="2:20" x14ac:dyDescent="0.25">
      <c r="B79" s="347"/>
      <c r="C79" s="347"/>
      <c r="D79" s="347"/>
      <c r="E79" s="347"/>
      <c r="F79" s="347"/>
      <c r="G79" s="347"/>
      <c r="H79" s="347"/>
    </row>
    <row r="80" spans="2:20" x14ac:dyDescent="0.25">
      <c r="B80" s="347"/>
      <c r="C80" s="347"/>
      <c r="D80" s="347"/>
      <c r="E80" s="347"/>
      <c r="F80" s="347"/>
      <c r="G80" s="347"/>
      <c r="H80" s="347"/>
    </row>
    <row r="81" spans="2:8" x14ac:dyDescent="0.25">
      <c r="B81" s="347"/>
      <c r="C81" s="347"/>
      <c r="D81" s="347"/>
      <c r="E81" s="347"/>
      <c r="F81" s="347"/>
      <c r="G81" s="347"/>
      <c r="H81" s="347"/>
    </row>
    <row r="82" spans="2:8" x14ac:dyDescent="0.25">
      <c r="B82" s="347"/>
      <c r="C82" s="347"/>
      <c r="D82" s="347"/>
      <c r="E82" s="347"/>
      <c r="F82" s="347"/>
      <c r="G82" s="347"/>
      <c r="H82" s="347"/>
    </row>
    <row r="83" spans="2:8" x14ac:dyDescent="0.25">
      <c r="B83" s="347"/>
      <c r="C83" s="347"/>
      <c r="D83" s="347"/>
      <c r="E83" s="347"/>
      <c r="F83" s="347"/>
      <c r="G83" s="347"/>
      <c r="H83" s="347"/>
    </row>
    <row r="84" spans="2:8" x14ac:dyDescent="0.25">
      <c r="B84" s="347"/>
      <c r="C84" s="347"/>
      <c r="D84" s="347"/>
      <c r="E84" s="347"/>
      <c r="F84" s="347"/>
      <c r="G84" s="347"/>
      <c r="H84" s="347"/>
    </row>
    <row r="85" spans="2:8" x14ac:dyDescent="0.25">
      <c r="B85" s="347"/>
      <c r="C85" s="347"/>
      <c r="D85" s="347"/>
      <c r="E85" s="347"/>
      <c r="F85" s="347"/>
      <c r="G85" s="347"/>
      <c r="H85" s="347"/>
    </row>
    <row r="86" spans="2:8" x14ac:dyDescent="0.25">
      <c r="B86" s="347"/>
      <c r="C86" s="347"/>
      <c r="D86" s="347"/>
      <c r="E86" s="347"/>
      <c r="F86" s="347"/>
      <c r="G86" s="347"/>
      <c r="H86" s="347"/>
    </row>
    <row r="87" spans="2:8" x14ac:dyDescent="0.25">
      <c r="B87" s="347"/>
      <c r="C87" s="347"/>
      <c r="D87" s="347"/>
      <c r="E87" s="347"/>
      <c r="F87" s="347"/>
      <c r="G87" s="347"/>
      <c r="H87" s="347"/>
    </row>
    <row r="88" spans="2:8" x14ac:dyDescent="0.25">
      <c r="B88" s="347"/>
      <c r="C88" s="347"/>
      <c r="D88" s="347"/>
      <c r="E88" s="347"/>
      <c r="F88" s="347"/>
      <c r="G88" s="347"/>
      <c r="H88" s="347"/>
    </row>
    <row r="89" spans="2:8" x14ac:dyDescent="0.25">
      <c r="B89" s="347"/>
      <c r="C89" s="347"/>
      <c r="D89" s="347"/>
      <c r="E89" s="347"/>
      <c r="F89" s="347"/>
      <c r="G89" s="347"/>
      <c r="H89" s="347"/>
    </row>
    <row r="90" spans="2:8" x14ac:dyDescent="0.25">
      <c r="B90" s="347"/>
      <c r="C90" s="347"/>
      <c r="D90" s="347"/>
      <c r="E90" s="347"/>
      <c r="F90" s="347"/>
      <c r="G90" s="347"/>
      <c r="H90" s="347"/>
    </row>
    <row r="91" spans="2:8" x14ac:dyDescent="0.25">
      <c r="B91" s="347"/>
      <c r="C91" s="347"/>
      <c r="D91" s="347"/>
      <c r="E91" s="347"/>
      <c r="F91" s="347"/>
      <c r="G91" s="347"/>
      <c r="H91" s="347"/>
    </row>
    <row r="92" spans="2:8" x14ac:dyDescent="0.25">
      <c r="B92" s="347"/>
      <c r="C92" s="347"/>
      <c r="D92" s="347"/>
      <c r="E92" s="347"/>
      <c r="F92" s="347"/>
      <c r="G92" s="347"/>
      <c r="H92" s="347"/>
    </row>
    <row r="93" spans="2:8" x14ac:dyDescent="0.25">
      <c r="B93" s="347"/>
      <c r="C93" s="347"/>
      <c r="D93" s="347"/>
      <c r="E93" s="347"/>
      <c r="F93" s="347"/>
      <c r="G93" s="347"/>
      <c r="H93" s="347"/>
    </row>
    <row r="94" spans="2:8" x14ac:dyDescent="0.25">
      <c r="B94" s="347"/>
      <c r="C94" s="347"/>
      <c r="D94" s="347"/>
      <c r="E94" s="347"/>
      <c r="F94" s="347"/>
      <c r="G94" s="347"/>
      <c r="H94" s="347"/>
    </row>
    <row r="95" spans="2:8" x14ac:dyDescent="0.25">
      <c r="B95" s="347"/>
      <c r="C95" s="347"/>
      <c r="D95" s="347"/>
      <c r="E95" s="347"/>
      <c r="F95" s="347"/>
      <c r="G95" s="347"/>
      <c r="H95" s="347"/>
    </row>
    <row r="96" spans="2:8" x14ac:dyDescent="0.25">
      <c r="B96" s="347"/>
      <c r="C96" s="347"/>
      <c r="D96" s="347"/>
      <c r="E96" s="347"/>
      <c r="F96" s="347"/>
      <c r="G96" s="347"/>
      <c r="H96" s="347"/>
    </row>
    <row r="97" spans="2:20" x14ac:dyDescent="0.25">
      <c r="B97" s="347"/>
      <c r="C97" s="347"/>
      <c r="D97" s="347"/>
      <c r="E97" s="347"/>
      <c r="F97" s="347"/>
      <c r="G97" s="347"/>
      <c r="H97" s="347"/>
    </row>
    <row r="98" spans="2:20" x14ac:dyDescent="0.25">
      <c r="B98" s="347"/>
      <c r="C98" s="347"/>
      <c r="D98" s="347"/>
      <c r="E98" s="347"/>
      <c r="F98" s="347"/>
      <c r="G98" s="347"/>
      <c r="H98" s="347"/>
    </row>
    <row r="99" spans="2:20" x14ac:dyDescent="0.25">
      <c r="B99" s="347"/>
      <c r="C99" s="347"/>
      <c r="D99" s="347"/>
      <c r="E99" s="347"/>
      <c r="F99" s="347"/>
      <c r="G99" s="347"/>
      <c r="H99" s="347"/>
    </row>
    <row r="100" spans="2:20" x14ac:dyDescent="0.25">
      <c r="B100" s="347"/>
      <c r="C100" s="347"/>
      <c r="D100" s="347"/>
      <c r="E100" s="347"/>
      <c r="F100" s="347"/>
      <c r="G100" s="347"/>
      <c r="H100" s="347"/>
    </row>
    <row r="101" spans="2:20" x14ac:dyDescent="0.25">
      <c r="B101" s="347"/>
      <c r="C101" s="347"/>
      <c r="D101" s="347"/>
      <c r="E101" s="347"/>
      <c r="F101" s="347"/>
      <c r="G101" s="347"/>
      <c r="H101" s="347"/>
    </row>
    <row r="102" spans="2:20" x14ac:dyDescent="0.25">
      <c r="B102" s="347"/>
      <c r="C102" s="347"/>
      <c r="D102" s="347"/>
      <c r="E102" s="347"/>
      <c r="F102" s="347"/>
      <c r="G102" s="347"/>
      <c r="H102" s="347"/>
    </row>
    <row r="103" spans="2:20" x14ac:dyDescent="0.25">
      <c r="B103" s="347"/>
      <c r="C103" s="347"/>
      <c r="D103" s="347"/>
      <c r="E103" s="347"/>
      <c r="F103" s="347"/>
      <c r="G103" s="347"/>
      <c r="H103" s="347"/>
    </row>
    <row r="104" spans="2:20" x14ac:dyDescent="0.25">
      <c r="B104" s="347"/>
      <c r="C104" s="347"/>
      <c r="D104" s="347"/>
      <c r="E104" s="347"/>
      <c r="F104" s="347"/>
      <c r="G104" s="347"/>
      <c r="H104" s="347"/>
    </row>
    <row r="105" spans="2:20" x14ac:dyDescent="0.25">
      <c r="B105" s="347"/>
      <c r="C105" s="347"/>
      <c r="D105" s="347"/>
      <c r="E105" s="347"/>
      <c r="F105" s="347"/>
      <c r="G105" s="347"/>
      <c r="H105" s="347"/>
    </row>
    <row r="111" spans="2:20" x14ac:dyDescent="0.25">
      <c r="I111" s="331"/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</row>
    <row r="112" spans="2:20" s="331" customFormat="1" x14ac:dyDescent="0.25">
      <c r="D112" s="350"/>
      <c r="G112" s="351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</row>
  </sheetData>
  <mergeCells count="4">
    <mergeCell ref="H11:I11"/>
    <mergeCell ref="B22:G22"/>
    <mergeCell ref="C9:F9"/>
    <mergeCell ref="B23:G23"/>
  </mergeCells>
  <pageMargins left="0.7" right="0.7" top="0.75" bottom="0.75" header="0.3" footer="0.3"/>
  <pageSetup paperSize="9" scale="95" orientation="landscape" r:id="rId1"/>
  <colBreaks count="1" manualBreakCount="1">
    <brk id="7" max="2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124"/>
  <sheetViews>
    <sheetView showGridLines="0" topLeftCell="A55" zoomScaleNormal="100" workbookViewId="0">
      <selection activeCell="C42" sqref="C42"/>
    </sheetView>
  </sheetViews>
  <sheetFormatPr defaultRowHeight="15.75" x14ac:dyDescent="0.25"/>
  <cols>
    <col min="1" max="1" width="12.140625" style="35" customWidth="1"/>
    <col min="2" max="2" width="4.7109375" style="96" customWidth="1"/>
    <col min="3" max="3" width="45.42578125" style="31" customWidth="1"/>
    <col min="4" max="4" width="10.7109375" style="31" customWidth="1"/>
    <col min="5" max="5" width="20.42578125" style="31" customWidth="1"/>
    <col min="6" max="6" width="12.5703125" style="31" customWidth="1"/>
    <col min="7" max="7" width="11.42578125" style="67" customWidth="1"/>
    <col min="8" max="8" width="32" style="31" customWidth="1"/>
    <col min="9" max="9" width="46.42578125" style="35" customWidth="1"/>
    <col min="10" max="16384" width="9.140625" style="35"/>
  </cols>
  <sheetData>
    <row r="1" spans="2:7" x14ac:dyDescent="0.25">
      <c r="B1" s="360">
        <f>+Összesítő!C9</f>
        <v>0</v>
      </c>
    </row>
    <row r="4" spans="2:7" ht="33" customHeight="1" x14ac:dyDescent="0.25">
      <c r="B4" s="116" t="s">
        <v>159</v>
      </c>
      <c r="C4" s="91"/>
      <c r="D4" s="70"/>
      <c r="E4" s="70"/>
      <c r="F4" s="70"/>
    </row>
    <row r="5" spans="2:7" ht="15" customHeight="1" x14ac:dyDescent="0.25">
      <c r="B5" s="144"/>
      <c r="G5" s="114"/>
    </row>
    <row r="6" spans="2:7" ht="41.25" customHeight="1" x14ac:dyDescent="0.25">
      <c r="B6" s="144"/>
      <c r="C6" s="256" t="s">
        <v>111</v>
      </c>
      <c r="D6" s="35"/>
      <c r="E6" s="406" t="s">
        <v>133</v>
      </c>
      <c r="F6" s="406"/>
      <c r="G6" s="114"/>
    </row>
    <row r="7" spans="2:7" x14ac:dyDescent="0.25">
      <c r="C7" s="29"/>
    </row>
    <row r="8" spans="2:7" x14ac:dyDescent="0.25">
      <c r="C8" s="29"/>
    </row>
    <row r="9" spans="2:7" x14ac:dyDescent="0.25">
      <c r="C9" s="29"/>
    </row>
    <row r="10" spans="2:7" x14ac:dyDescent="0.25">
      <c r="C10" s="29"/>
    </row>
    <row r="11" spans="2:7" x14ac:dyDescent="0.25">
      <c r="C11" s="29"/>
    </row>
    <row r="12" spans="2:7" x14ac:dyDescent="0.25">
      <c r="C12" s="29"/>
    </row>
    <row r="13" spans="2:7" x14ac:dyDescent="0.25">
      <c r="C13" s="29"/>
    </row>
    <row r="14" spans="2:7" x14ac:dyDescent="0.25">
      <c r="C14" s="29"/>
    </row>
    <row r="15" spans="2:7" x14ac:dyDescent="0.25">
      <c r="C15" s="29"/>
    </row>
    <row r="16" spans="2:7" x14ac:dyDescent="0.25">
      <c r="C16" s="29"/>
    </row>
    <row r="17" spans="2:8" x14ac:dyDescent="0.25">
      <c r="C17" s="29"/>
    </row>
    <row r="18" spans="2:8" x14ac:dyDescent="0.25">
      <c r="C18" s="29"/>
    </row>
    <row r="19" spans="2:8" x14ac:dyDescent="0.25">
      <c r="C19" s="29"/>
    </row>
    <row r="20" spans="2:8" x14ac:dyDescent="0.25">
      <c r="C20" s="29"/>
    </row>
    <row r="21" spans="2:8" x14ac:dyDescent="0.25">
      <c r="C21" s="29"/>
    </row>
    <row r="22" spans="2:8" x14ac:dyDescent="0.25">
      <c r="C22" s="29"/>
    </row>
    <row r="23" spans="2:8" ht="36.75" customHeight="1" x14ac:dyDescent="0.25">
      <c r="B23" s="288" t="s">
        <v>66</v>
      </c>
      <c r="C23" s="283" t="s">
        <v>110</v>
      </c>
    </row>
    <row r="24" spans="2:8" s="111" customFormat="1" ht="21.75" customHeight="1" x14ac:dyDescent="0.25">
      <c r="B24" s="227"/>
      <c r="C24" s="283"/>
      <c r="D24" s="33"/>
      <c r="E24" s="33"/>
      <c r="F24" s="33"/>
      <c r="G24" s="284"/>
      <c r="H24" s="33"/>
    </row>
    <row r="25" spans="2:8" ht="36.75" customHeight="1" x14ac:dyDescent="0.25">
      <c r="B25" s="235" t="s">
        <v>30</v>
      </c>
      <c r="C25" s="285" t="s">
        <v>97</v>
      </c>
      <c r="D25" s="286" t="s">
        <v>11</v>
      </c>
      <c r="E25" s="287" t="s">
        <v>62</v>
      </c>
      <c r="F25" s="286" t="s">
        <v>2</v>
      </c>
    </row>
    <row r="26" spans="2:8" ht="32.25" customHeight="1" x14ac:dyDescent="0.25">
      <c r="B26" s="101" t="s">
        <v>23</v>
      </c>
      <c r="C26" s="143" t="s">
        <v>89</v>
      </c>
      <c r="D26" s="219">
        <v>4</v>
      </c>
      <c r="E26" s="79">
        <v>3</v>
      </c>
      <c r="F26" s="103">
        <f>+D26*E26</f>
        <v>12</v>
      </c>
    </row>
    <row r="27" spans="2:8" ht="32.25" customHeight="1" thickBot="1" x14ac:dyDescent="0.3">
      <c r="B27" s="101" t="s">
        <v>24</v>
      </c>
      <c r="C27" s="214" t="s">
        <v>90</v>
      </c>
      <c r="D27" s="30">
        <v>6</v>
      </c>
      <c r="E27" s="79">
        <v>2</v>
      </c>
      <c r="F27" s="42">
        <f>+D27*E27</f>
        <v>12</v>
      </c>
      <c r="G27" s="68"/>
      <c r="H27" s="29"/>
    </row>
    <row r="28" spans="2:8" ht="32.25" customHeight="1" thickBot="1" x14ac:dyDescent="0.3">
      <c r="B28" s="234"/>
      <c r="C28" s="236" t="s">
        <v>99</v>
      </c>
      <c r="D28" s="223"/>
      <c r="E28" s="371" t="str">
        <f>IF(E26+E27&gt;5,"Túllépte a maximumot!","")</f>
        <v/>
      </c>
      <c r="F28" s="259">
        <f>IF(E28="Túllépte a maximumot!",+(F26+F27)/2,F26+F27)</f>
        <v>24</v>
      </c>
      <c r="G28" s="230"/>
      <c r="H28" s="29"/>
    </row>
    <row r="29" spans="2:8" ht="32.25" customHeight="1" x14ac:dyDescent="0.25">
      <c r="B29" s="234" t="s">
        <v>25</v>
      </c>
      <c r="C29" s="222" t="s">
        <v>101</v>
      </c>
      <c r="D29" s="220"/>
      <c r="E29" s="221"/>
      <c r="F29" s="258"/>
      <c r="G29" s="230"/>
      <c r="H29" s="29"/>
    </row>
    <row r="30" spans="2:8" ht="32.25" customHeight="1" x14ac:dyDescent="0.25">
      <c r="B30" s="102" t="s">
        <v>26</v>
      </c>
      <c r="C30" s="143" t="s">
        <v>31</v>
      </c>
      <c r="D30" s="219">
        <v>3</v>
      </c>
      <c r="E30" s="79">
        <v>16</v>
      </c>
      <c r="F30" s="103">
        <f>+D30*E30</f>
        <v>48</v>
      </c>
      <c r="G30" s="230"/>
      <c r="H30" s="29"/>
    </row>
    <row r="31" spans="2:8" ht="32.25" customHeight="1" thickBot="1" x14ac:dyDescent="0.3">
      <c r="B31" s="102" t="s">
        <v>27</v>
      </c>
      <c r="C31" s="224" t="s">
        <v>103</v>
      </c>
      <c r="D31" s="36">
        <v>5</v>
      </c>
      <c r="E31" s="238">
        <v>12</v>
      </c>
      <c r="F31" s="42">
        <f>+D31*E31</f>
        <v>60</v>
      </c>
      <c r="G31" s="230"/>
      <c r="H31" s="29"/>
    </row>
    <row r="32" spans="2:8" ht="32.25" customHeight="1" thickBot="1" x14ac:dyDescent="0.3">
      <c r="B32" s="235"/>
      <c r="C32" s="236" t="s">
        <v>100</v>
      </c>
      <c r="D32" s="239"/>
      <c r="E32" s="371" t="str">
        <f>IF(E30+E31&lt;10,"Kevés az előadások száma!","")</f>
        <v/>
      </c>
      <c r="F32" s="259">
        <f>IF(E32="Kevés az előadások száma!",0,F30+F31)</f>
        <v>108</v>
      </c>
      <c r="G32" s="230"/>
      <c r="H32" s="29"/>
    </row>
    <row r="33" spans="2:8" ht="32.25" customHeight="1" x14ac:dyDescent="0.25">
      <c r="B33" s="102" t="s">
        <v>28</v>
      </c>
      <c r="C33" s="237" t="s">
        <v>104</v>
      </c>
      <c r="D33" s="36">
        <v>2</v>
      </c>
      <c r="E33" s="238">
        <v>10</v>
      </c>
      <c r="F33" s="249">
        <f>+D33*E33</f>
        <v>20</v>
      </c>
      <c r="G33" s="230"/>
      <c r="H33" s="29"/>
    </row>
    <row r="34" spans="2:8" ht="46.5" customHeight="1" thickBot="1" x14ac:dyDescent="0.3">
      <c r="B34" s="235"/>
      <c r="C34" s="236" t="s">
        <v>105</v>
      </c>
      <c r="D34" s="30"/>
      <c r="E34" s="316" t="str">
        <f>IF(E33&lt;6,"Kevés a szemináriumok száma!","")</f>
        <v/>
      </c>
      <c r="F34" s="240">
        <f>IF(E34="Kevés a szemináriumok száma!",0,F33)</f>
        <v>20</v>
      </c>
      <c r="G34" s="230"/>
      <c r="H34" s="29"/>
    </row>
    <row r="35" spans="2:8" ht="33.75" customHeight="1" thickBot="1" x14ac:dyDescent="0.3">
      <c r="B35" s="235"/>
      <c r="C35" s="407" t="s">
        <v>129</v>
      </c>
      <c r="D35" s="408"/>
      <c r="E35" s="408"/>
      <c r="F35" s="260">
        <f>+F28+F32+F34</f>
        <v>152</v>
      </c>
      <c r="G35" s="230"/>
      <c r="H35" s="29"/>
    </row>
    <row r="36" spans="2:8" s="111" customFormat="1" ht="15.75" customHeight="1" x14ac:dyDescent="0.25">
      <c r="B36" s="109"/>
      <c r="C36" s="110"/>
      <c r="D36" s="104"/>
      <c r="E36" s="112"/>
      <c r="F36" s="105"/>
      <c r="G36" s="231"/>
      <c r="H36" s="33"/>
    </row>
    <row r="37" spans="2:8" s="111" customFormat="1" ht="15.75" customHeight="1" x14ac:dyDescent="0.25">
      <c r="B37" s="109"/>
      <c r="C37" s="110"/>
      <c r="D37" s="104"/>
      <c r="E37" s="112"/>
      <c r="F37" s="105"/>
      <c r="G37" s="231"/>
      <c r="H37" s="33"/>
    </row>
    <row r="38" spans="2:8" s="111" customFormat="1" ht="33.75" customHeight="1" x14ac:dyDescent="0.25">
      <c r="B38" s="288" t="s">
        <v>67</v>
      </c>
      <c r="C38" s="290" t="s">
        <v>44</v>
      </c>
      <c r="D38" s="104"/>
      <c r="E38" s="112"/>
      <c r="F38" s="105"/>
      <c r="G38" s="231"/>
      <c r="H38" s="33"/>
    </row>
    <row r="39" spans="2:8" s="111" customFormat="1" ht="30" customHeight="1" thickBot="1" x14ac:dyDescent="0.3">
      <c r="B39" s="109"/>
      <c r="C39" s="110"/>
      <c r="D39" s="104"/>
      <c r="E39" s="112"/>
      <c r="F39" s="105"/>
      <c r="G39" s="231"/>
      <c r="H39" s="33"/>
    </row>
    <row r="40" spans="2:8" ht="39.75" customHeight="1" x14ac:dyDescent="0.25">
      <c r="B40" s="235" t="s">
        <v>30</v>
      </c>
      <c r="C40" s="225" t="s">
        <v>109</v>
      </c>
      <c r="D40" s="106" t="s">
        <v>11</v>
      </c>
      <c r="E40" s="107" t="s">
        <v>62</v>
      </c>
      <c r="F40" s="108" t="s">
        <v>2</v>
      </c>
      <c r="G40" s="230"/>
    </row>
    <row r="41" spans="2:8" ht="51.75" customHeight="1" x14ac:dyDescent="0.25">
      <c r="B41" s="295" t="s">
        <v>23</v>
      </c>
      <c r="C41" s="215" t="s">
        <v>91</v>
      </c>
      <c r="D41" s="296" t="s">
        <v>132</v>
      </c>
      <c r="E41" s="77">
        <v>12</v>
      </c>
      <c r="F41" s="40">
        <f>IF(E41&gt;19,20,IF(E41&gt;14,18, IF(E41&gt;9,14,IF(E41&gt;4,10,0))))</f>
        <v>14</v>
      </c>
      <c r="G41" s="232"/>
    </row>
    <row r="42" spans="2:8" ht="51.75" customHeight="1" thickBot="1" x14ac:dyDescent="0.3">
      <c r="B42" s="295" t="s">
        <v>24</v>
      </c>
      <c r="C42" s="216" t="s">
        <v>92</v>
      </c>
      <c r="D42" s="30">
        <v>8</v>
      </c>
      <c r="E42" s="77">
        <v>1</v>
      </c>
      <c r="F42" s="42">
        <f>+D42*E42</f>
        <v>8</v>
      </c>
      <c r="G42" s="230"/>
      <c r="H42" s="35"/>
    </row>
    <row r="43" spans="2:8" ht="26.25" customHeight="1" thickBot="1" x14ac:dyDescent="0.3">
      <c r="B43" s="241"/>
      <c r="C43" s="215"/>
      <c r="D43" s="228"/>
      <c r="E43" s="229" t="s">
        <v>102</v>
      </c>
      <c r="F43" s="260">
        <f>SUM(F41:F42)</f>
        <v>22</v>
      </c>
      <c r="G43" s="230"/>
      <c r="H43" s="35"/>
    </row>
    <row r="44" spans="2:8" ht="32.25" customHeight="1" x14ac:dyDescent="0.25">
      <c r="B44" s="235" t="s">
        <v>25</v>
      </c>
      <c r="C44" s="226" t="s">
        <v>116</v>
      </c>
      <c r="D44" s="220"/>
      <c r="E44" s="221"/>
      <c r="F44" s="258"/>
      <c r="G44" s="230"/>
      <c r="H44" s="212"/>
    </row>
    <row r="45" spans="2:8" ht="32.25" customHeight="1" x14ac:dyDescent="0.25">
      <c r="B45" s="295" t="s">
        <v>26</v>
      </c>
      <c r="C45" s="214" t="s">
        <v>98</v>
      </c>
      <c r="D45" s="30">
        <v>10</v>
      </c>
      <c r="E45" s="77">
        <v>1</v>
      </c>
      <c r="F45" s="40">
        <f>+D45*E45</f>
        <v>10</v>
      </c>
      <c r="G45" s="230"/>
    </row>
    <row r="46" spans="2:8" ht="32.25" customHeight="1" thickBot="1" x14ac:dyDescent="0.3">
      <c r="B46" s="295" t="s">
        <v>27</v>
      </c>
      <c r="C46" s="214" t="s">
        <v>14</v>
      </c>
      <c r="D46" s="30">
        <v>18</v>
      </c>
      <c r="E46" s="77">
        <v>0</v>
      </c>
      <c r="F46" s="42">
        <f>+D46*E46</f>
        <v>0</v>
      </c>
      <c r="G46" s="230"/>
    </row>
    <row r="47" spans="2:8" ht="32.25" customHeight="1" thickBot="1" x14ac:dyDescent="0.3">
      <c r="B47" s="241"/>
      <c r="C47" s="218"/>
      <c r="D47" s="228"/>
      <c r="E47" s="229" t="s">
        <v>131</v>
      </c>
      <c r="F47" s="260">
        <f>SUM(F45:F46)</f>
        <v>10</v>
      </c>
      <c r="G47" s="230"/>
    </row>
    <row r="48" spans="2:8" ht="32.25" customHeight="1" thickBot="1" x14ac:dyDescent="0.3">
      <c r="B48" s="235" t="s">
        <v>28</v>
      </c>
      <c r="C48" s="226" t="s">
        <v>117</v>
      </c>
      <c r="D48" s="220"/>
      <c r="E48" s="221"/>
      <c r="F48" s="262"/>
      <c r="G48" s="230"/>
    </row>
    <row r="49" spans="1:8" ht="32.25" customHeight="1" thickBot="1" x14ac:dyDescent="0.3">
      <c r="B49" s="295" t="s">
        <v>52</v>
      </c>
      <c r="C49" s="214" t="s">
        <v>22</v>
      </c>
      <c r="D49" s="30">
        <v>8</v>
      </c>
      <c r="E49" s="261">
        <v>1</v>
      </c>
      <c r="F49" s="260">
        <f>+D49*E49</f>
        <v>8</v>
      </c>
      <c r="G49" s="233"/>
    </row>
    <row r="50" spans="1:8" ht="15.75" customHeight="1" thickBot="1" x14ac:dyDescent="0.3">
      <c r="B50" s="243"/>
      <c r="C50" s="293"/>
      <c r="D50" s="104"/>
      <c r="E50" s="112"/>
      <c r="F50" s="294"/>
      <c r="G50" s="233"/>
    </row>
    <row r="51" spans="1:8" ht="32.25" customHeight="1" thickBot="1" x14ac:dyDescent="0.3">
      <c r="B51" s="413" t="s">
        <v>130</v>
      </c>
      <c r="C51" s="414"/>
      <c r="D51" s="414"/>
      <c r="E51" s="415"/>
      <c r="F51" s="260">
        <f>+F43+F47+F49</f>
        <v>40</v>
      </c>
      <c r="G51" s="233"/>
    </row>
    <row r="52" spans="1:8" ht="15" customHeight="1" thickBot="1" x14ac:dyDescent="0.3">
      <c r="A52" s="242"/>
      <c r="B52" s="243"/>
      <c r="C52" s="244"/>
      <c r="D52" s="245"/>
      <c r="E52" s="112"/>
      <c r="F52" s="246"/>
      <c r="G52" s="233"/>
    </row>
    <row r="53" spans="1:8" ht="52.5" customHeight="1" thickBot="1" x14ac:dyDescent="0.3">
      <c r="B53" s="289" t="s">
        <v>74</v>
      </c>
      <c r="C53" s="292" t="s">
        <v>162</v>
      </c>
      <c r="D53" s="411" t="s">
        <v>128</v>
      </c>
      <c r="E53" s="412"/>
      <c r="F53" s="297"/>
      <c r="G53" s="233"/>
    </row>
    <row r="54" spans="1:8" customFormat="1" ht="32.25" customHeight="1" thickBot="1" x14ac:dyDescent="0.3">
      <c r="G54" s="67"/>
    </row>
    <row r="55" spans="1:8" ht="47.25" customHeight="1" thickBot="1" x14ac:dyDescent="0.3">
      <c r="B55" s="409" t="s">
        <v>16</v>
      </c>
      <c r="C55" s="410"/>
      <c r="D55" s="291">
        <f>+F35+F51+F53</f>
        <v>192</v>
      </c>
      <c r="E55" s="263" t="s">
        <v>106</v>
      </c>
      <c r="F55" s="372">
        <f>IF(D55=0,"",IF(D55&gt;200,200,D55))</f>
        <v>192</v>
      </c>
    </row>
    <row r="56" spans="1:8" ht="37.5" customHeight="1" x14ac:dyDescent="0.25">
      <c r="B56" s="227"/>
      <c r="C56" s="205"/>
      <c r="D56" s="206"/>
      <c r="E56" s="207"/>
      <c r="F56" s="208"/>
    </row>
    <row r="57" spans="1:8" ht="37.5" customHeight="1" x14ac:dyDescent="0.25">
      <c r="B57" s="227"/>
      <c r="C57" s="205"/>
      <c r="D57" s="206"/>
      <c r="E57" s="207"/>
      <c r="F57" s="208"/>
    </row>
    <row r="58" spans="1:8" ht="37.5" customHeight="1" x14ac:dyDescent="0.25">
      <c r="B58" s="227"/>
      <c r="C58" s="205"/>
      <c r="D58" s="206"/>
      <c r="E58" s="207"/>
      <c r="F58" s="208"/>
    </row>
    <row r="59" spans="1:8" ht="37.5" customHeight="1" x14ac:dyDescent="0.25">
      <c r="B59" s="227"/>
      <c r="C59" s="205"/>
      <c r="D59" s="206"/>
      <c r="E59" s="207"/>
      <c r="F59" s="208"/>
    </row>
    <row r="60" spans="1:8" ht="37.5" customHeight="1" x14ac:dyDescent="0.25">
      <c r="B60" s="227"/>
      <c r="C60" s="205"/>
      <c r="D60" s="206"/>
      <c r="E60" s="207"/>
      <c r="F60" s="208"/>
    </row>
    <row r="61" spans="1:8" ht="37.5" customHeight="1" x14ac:dyDescent="0.25">
      <c r="B61" s="227"/>
      <c r="C61" s="205"/>
      <c r="D61" s="206"/>
      <c r="E61" s="207"/>
      <c r="F61" s="208"/>
    </row>
    <row r="62" spans="1:8" ht="32.25" customHeight="1" x14ac:dyDescent="0.25">
      <c r="D62" s="37"/>
      <c r="E62" s="32"/>
      <c r="F62" s="38"/>
      <c r="G62" s="68"/>
    </row>
    <row r="63" spans="1:8" ht="43.5" customHeight="1" x14ac:dyDescent="0.25">
      <c r="A63"/>
      <c r="B63"/>
      <c r="C63"/>
      <c r="D63"/>
      <c r="E63"/>
      <c r="F63"/>
      <c r="G63"/>
      <c r="H63"/>
    </row>
    <row r="64" spans="1:8" ht="20.25" customHeight="1" x14ac:dyDescent="0.25">
      <c r="A64"/>
      <c r="B64"/>
      <c r="C64"/>
      <c r="D64"/>
      <c r="E64"/>
      <c r="F64"/>
      <c r="G64"/>
      <c r="H64"/>
    </row>
    <row r="65" spans="1:12" ht="21.75" customHeight="1" x14ac:dyDescent="0.25">
      <c r="A65"/>
      <c r="B65"/>
      <c r="C65"/>
      <c r="D65"/>
      <c r="E65"/>
      <c r="F65"/>
      <c r="G65"/>
      <c r="H65"/>
    </row>
    <row r="66" spans="1:12" ht="32.25" customHeight="1" x14ac:dyDescent="0.25">
      <c r="A66"/>
      <c r="B66"/>
      <c r="C66"/>
      <c r="D66"/>
      <c r="E66"/>
      <c r="F66"/>
      <c r="G66"/>
      <c r="H66"/>
    </row>
    <row r="67" spans="1:12" ht="54" customHeight="1" x14ac:dyDescent="0.25">
      <c r="A67"/>
      <c r="B67"/>
      <c r="C67"/>
      <c r="D67"/>
      <c r="E67"/>
      <c r="F67"/>
      <c r="G67"/>
      <c r="H67"/>
    </row>
    <row r="68" spans="1:12" ht="45.75" customHeight="1" x14ac:dyDescent="0.25">
      <c r="A68"/>
      <c r="B68"/>
      <c r="C68"/>
      <c r="D68"/>
      <c r="E68"/>
      <c r="F68"/>
      <c r="G68"/>
      <c r="H68"/>
    </row>
    <row r="69" spans="1:12" ht="28.5" customHeight="1" x14ac:dyDescent="0.25">
      <c r="A69"/>
      <c r="B69"/>
      <c r="C69"/>
      <c r="D69"/>
      <c r="E69"/>
      <c r="F69"/>
      <c r="G69"/>
      <c r="H69"/>
    </row>
    <row r="70" spans="1:12" ht="19.5" customHeight="1" x14ac:dyDescent="0.25">
      <c r="A70"/>
      <c r="B70"/>
      <c r="C70"/>
      <c r="D70"/>
      <c r="E70"/>
      <c r="F70"/>
      <c r="G70"/>
      <c r="H70"/>
    </row>
    <row r="71" spans="1:12" ht="32.25" customHeight="1" x14ac:dyDescent="0.25">
      <c r="A71"/>
      <c r="B71"/>
      <c r="C71"/>
      <c r="D71"/>
      <c r="E71"/>
      <c r="F71"/>
      <c r="G71"/>
      <c r="H71"/>
      <c r="J71" s="39"/>
      <c r="K71" s="39"/>
      <c r="L71" s="39"/>
    </row>
    <row r="72" spans="1:12" ht="32.25" customHeight="1" x14ac:dyDescent="0.25">
      <c r="A72"/>
      <c r="B72"/>
      <c r="C72"/>
      <c r="D72"/>
      <c r="E72"/>
      <c r="F72"/>
      <c r="G72"/>
      <c r="H72"/>
      <c r="J72" s="39"/>
      <c r="K72" s="39"/>
      <c r="L72" s="39"/>
    </row>
    <row r="73" spans="1:12" ht="32.25" customHeight="1" x14ac:dyDescent="0.25">
      <c r="A73"/>
      <c r="B73"/>
      <c r="C73"/>
      <c r="D73"/>
      <c r="E73"/>
      <c r="F73"/>
      <c r="G73"/>
      <c r="H73"/>
      <c r="J73" s="39"/>
      <c r="K73" s="39"/>
      <c r="L73" s="39"/>
    </row>
    <row r="74" spans="1:12" s="31" customFormat="1" ht="32.25" customHeight="1" x14ac:dyDescent="0.25">
      <c r="A74"/>
      <c r="B74"/>
      <c r="C74"/>
      <c r="D74"/>
      <c r="E74"/>
      <c r="F74"/>
      <c r="G74"/>
      <c r="H74"/>
      <c r="J74" s="39"/>
      <c r="K74" s="39"/>
      <c r="L74" s="39"/>
    </row>
    <row r="75" spans="1:12" ht="9.75" customHeight="1" x14ac:dyDescent="0.25">
      <c r="A75"/>
      <c r="B75"/>
      <c r="C75"/>
      <c r="D75"/>
      <c r="E75"/>
      <c r="F75"/>
      <c r="G75"/>
      <c r="H75"/>
      <c r="J75" s="39"/>
      <c r="K75" s="39"/>
      <c r="L75" s="39"/>
    </row>
    <row r="76" spans="1:12" ht="32.25" customHeight="1" x14ac:dyDescent="0.25">
      <c r="A76"/>
      <c r="B76"/>
      <c r="C76"/>
      <c r="D76"/>
      <c r="E76"/>
      <c r="F76"/>
      <c r="G76"/>
      <c r="H76"/>
      <c r="J76" s="39"/>
      <c r="K76" s="39"/>
      <c r="L76" s="39"/>
    </row>
    <row r="77" spans="1:12" ht="24.75" customHeight="1" x14ac:dyDescent="0.25">
      <c r="A77"/>
      <c r="B77"/>
      <c r="C77"/>
      <c r="D77"/>
      <c r="E77"/>
      <c r="F77"/>
      <c r="G77"/>
      <c r="H77"/>
      <c r="J77" s="39"/>
      <c r="K77" s="39"/>
      <c r="L77" s="39"/>
    </row>
    <row r="78" spans="1:12" ht="50.25" customHeight="1" x14ac:dyDescent="0.25">
      <c r="A78"/>
      <c r="B78"/>
      <c r="C78"/>
      <c r="D78"/>
      <c r="E78"/>
      <c r="F78"/>
      <c r="G78"/>
      <c r="H78"/>
      <c r="J78" s="39"/>
      <c r="K78" s="39"/>
      <c r="L78" s="39"/>
    </row>
    <row r="79" spans="1:12" ht="10.5" customHeight="1" x14ac:dyDescent="0.25">
      <c r="A79"/>
      <c r="B79"/>
      <c r="C79"/>
      <c r="D79"/>
      <c r="E79"/>
      <c r="F79"/>
      <c r="G79"/>
      <c r="H79"/>
      <c r="J79" s="39"/>
      <c r="K79" s="39"/>
      <c r="L79" s="39"/>
    </row>
    <row r="80" spans="1:12" ht="51.75" customHeight="1" x14ac:dyDescent="0.25">
      <c r="A80"/>
      <c r="B80"/>
      <c r="C80"/>
      <c r="D80"/>
      <c r="E80"/>
      <c r="F80"/>
      <c r="G80"/>
      <c r="H80"/>
      <c r="J80" s="39"/>
      <c r="K80" s="39"/>
      <c r="L80" s="39"/>
    </row>
    <row r="81" spans="1:12" ht="12" customHeight="1" x14ac:dyDescent="0.25">
      <c r="A81"/>
      <c r="B81"/>
      <c r="C81"/>
      <c r="D81"/>
      <c r="E81"/>
      <c r="F81"/>
      <c r="G81"/>
      <c r="H81"/>
      <c r="J81" s="39"/>
      <c r="K81" s="39"/>
      <c r="L81" s="39"/>
    </row>
    <row r="82" spans="1:12" ht="37.5" customHeight="1" x14ac:dyDescent="0.25">
      <c r="A82"/>
      <c r="B82"/>
      <c r="C82"/>
      <c r="D82"/>
      <c r="E82"/>
      <c r="F82"/>
      <c r="G82"/>
      <c r="H82"/>
    </row>
    <row r="83" spans="1:12" ht="42.75" customHeight="1" x14ac:dyDescent="0.25">
      <c r="A83"/>
      <c r="B83"/>
      <c r="C83"/>
      <c r="D83"/>
      <c r="E83"/>
      <c r="F83"/>
      <c r="G83"/>
      <c r="H83"/>
    </row>
    <row r="84" spans="1:12" ht="21.75" customHeight="1" x14ac:dyDescent="0.25">
      <c r="A84"/>
      <c r="B84"/>
      <c r="C84"/>
      <c r="D84"/>
      <c r="E84"/>
      <c r="F84"/>
      <c r="G84"/>
      <c r="H84"/>
    </row>
    <row r="85" spans="1:12" ht="32.25" customHeight="1" x14ac:dyDescent="0.25">
      <c r="A85"/>
      <c r="B85"/>
      <c r="C85"/>
      <c r="D85"/>
      <c r="E85"/>
      <c r="F85"/>
      <c r="G85"/>
      <c r="H85"/>
    </row>
    <row r="86" spans="1:12" ht="47.25" customHeight="1" x14ac:dyDescent="0.25">
      <c r="A86"/>
      <c r="B86"/>
      <c r="C86"/>
      <c r="D86"/>
      <c r="E86"/>
      <c r="F86"/>
      <c r="G86"/>
      <c r="H86"/>
    </row>
    <row r="87" spans="1:12" ht="36.75" customHeight="1" x14ac:dyDescent="0.25">
      <c r="A87"/>
      <c r="B87"/>
      <c r="C87"/>
      <c r="D87"/>
      <c r="E87"/>
      <c r="F87"/>
      <c r="G87"/>
      <c r="H87"/>
    </row>
    <row r="88" spans="1:12" s="31" customFormat="1" ht="34.5" customHeight="1" x14ac:dyDescent="0.25">
      <c r="A88"/>
      <c r="B88"/>
      <c r="C88"/>
      <c r="D88"/>
      <c r="E88"/>
      <c r="F88"/>
      <c r="G88"/>
      <c r="H88"/>
    </row>
    <row r="89" spans="1:12" ht="19.5" customHeight="1" x14ac:dyDescent="0.25">
      <c r="A89"/>
      <c r="B89"/>
      <c r="C89"/>
      <c r="D89"/>
      <c r="E89"/>
      <c r="F89"/>
      <c r="G89"/>
      <c r="H89"/>
    </row>
    <row r="90" spans="1:12" x14ac:dyDescent="0.25">
      <c r="A90"/>
      <c r="B90"/>
      <c r="C90"/>
      <c r="D90"/>
      <c r="E90"/>
      <c r="F90"/>
      <c r="G90"/>
      <c r="H90"/>
    </row>
    <row r="91" spans="1:12" x14ac:dyDescent="0.25">
      <c r="A91"/>
      <c r="B91"/>
      <c r="C91"/>
      <c r="D91"/>
      <c r="E91"/>
      <c r="F91"/>
      <c r="G91"/>
      <c r="H91"/>
    </row>
    <row r="92" spans="1:12" x14ac:dyDescent="0.25">
      <c r="A92"/>
      <c r="B92"/>
      <c r="C92"/>
      <c r="D92"/>
      <c r="E92"/>
      <c r="F92"/>
      <c r="G92"/>
      <c r="H92"/>
    </row>
    <row r="93" spans="1:12" x14ac:dyDescent="0.25">
      <c r="A93"/>
      <c r="B93"/>
      <c r="C93"/>
      <c r="D93"/>
      <c r="E93"/>
      <c r="F93"/>
      <c r="G93"/>
      <c r="H93"/>
    </row>
    <row r="94" spans="1:12" x14ac:dyDescent="0.25">
      <c r="A94"/>
      <c r="B94"/>
      <c r="C94"/>
      <c r="D94"/>
      <c r="E94"/>
      <c r="F94"/>
      <c r="G94"/>
      <c r="H94"/>
    </row>
    <row r="95" spans="1:12" x14ac:dyDescent="0.25">
      <c r="A95"/>
      <c r="B95"/>
      <c r="C95"/>
      <c r="D95"/>
      <c r="E95"/>
      <c r="F95"/>
      <c r="G95"/>
      <c r="H95"/>
    </row>
    <row r="96" spans="1:12" x14ac:dyDescent="0.25">
      <c r="A96"/>
      <c r="B96"/>
      <c r="C96"/>
      <c r="D96"/>
      <c r="E96"/>
      <c r="F96"/>
      <c r="G96"/>
      <c r="H96"/>
    </row>
    <row r="97" spans="1:8" x14ac:dyDescent="0.25">
      <c r="A97"/>
      <c r="B97"/>
      <c r="C97"/>
      <c r="D97"/>
      <c r="E97"/>
      <c r="F97"/>
      <c r="G97"/>
      <c r="H97"/>
    </row>
    <row r="98" spans="1:8" x14ac:dyDescent="0.25">
      <c r="A98"/>
      <c r="B98"/>
      <c r="C98"/>
      <c r="D98"/>
      <c r="E98"/>
      <c r="F98"/>
      <c r="G98"/>
      <c r="H98"/>
    </row>
    <row r="99" spans="1:8" x14ac:dyDescent="0.25">
      <c r="A99"/>
      <c r="B99"/>
      <c r="C99"/>
      <c r="D99"/>
      <c r="E99"/>
      <c r="F99"/>
      <c r="G99"/>
      <c r="H99"/>
    </row>
    <row r="100" spans="1:8" x14ac:dyDescent="0.25">
      <c r="A100"/>
      <c r="B100"/>
      <c r="C100"/>
      <c r="D100"/>
      <c r="E100"/>
      <c r="F100"/>
      <c r="G100"/>
      <c r="H100"/>
    </row>
    <row r="101" spans="1:8" x14ac:dyDescent="0.25">
      <c r="A101"/>
      <c r="B101"/>
      <c r="C101"/>
      <c r="D101"/>
      <c r="E101"/>
      <c r="F101"/>
      <c r="G101"/>
      <c r="H101"/>
    </row>
    <row r="102" spans="1:8" x14ac:dyDescent="0.25">
      <c r="A102"/>
      <c r="B102"/>
      <c r="C102"/>
      <c r="D102"/>
      <c r="E102"/>
      <c r="F102"/>
      <c r="G102"/>
      <c r="H102"/>
    </row>
    <row r="103" spans="1:8" x14ac:dyDescent="0.25">
      <c r="A103"/>
      <c r="B103"/>
      <c r="C103"/>
      <c r="D103"/>
      <c r="E103"/>
      <c r="F103"/>
      <c r="G103"/>
      <c r="H103"/>
    </row>
    <row r="104" spans="1:8" x14ac:dyDescent="0.25">
      <c r="A104"/>
      <c r="B104"/>
      <c r="C104"/>
      <c r="D104"/>
      <c r="E104"/>
      <c r="F104"/>
      <c r="G104"/>
      <c r="H104"/>
    </row>
    <row r="105" spans="1:8" ht="45.75" customHeight="1" x14ac:dyDescent="0.25">
      <c r="A105"/>
      <c r="B105"/>
      <c r="C105"/>
      <c r="D105"/>
      <c r="E105"/>
      <c r="F105"/>
      <c r="G105"/>
      <c r="H105"/>
    </row>
    <row r="106" spans="1:8" ht="54.75" customHeight="1" x14ac:dyDescent="0.25">
      <c r="A106"/>
      <c r="B106"/>
      <c r="C106"/>
      <c r="D106"/>
      <c r="E106"/>
      <c r="F106"/>
      <c r="G106"/>
      <c r="H106"/>
    </row>
    <row r="107" spans="1:8" ht="31.5" customHeight="1" x14ac:dyDescent="0.25">
      <c r="A107"/>
      <c r="B107"/>
      <c r="C107"/>
      <c r="D107"/>
      <c r="E107"/>
      <c r="F107"/>
      <c r="G107"/>
      <c r="H107"/>
    </row>
    <row r="108" spans="1:8" x14ac:dyDescent="0.25">
      <c r="A108"/>
      <c r="B108"/>
      <c r="C108"/>
      <c r="D108"/>
      <c r="E108"/>
      <c r="F108"/>
      <c r="G108"/>
      <c r="H108"/>
    </row>
    <row r="109" spans="1:8" x14ac:dyDescent="0.25">
      <c r="A109"/>
      <c r="B109"/>
      <c r="C109"/>
      <c r="D109"/>
      <c r="E109"/>
      <c r="F109"/>
      <c r="G109"/>
      <c r="H109"/>
    </row>
    <row r="110" spans="1:8" x14ac:dyDescent="0.25">
      <c r="A110"/>
      <c r="B110"/>
      <c r="C110"/>
      <c r="D110"/>
      <c r="E110"/>
      <c r="F110"/>
      <c r="G110"/>
      <c r="H110"/>
    </row>
    <row r="124" spans="2:7" s="34" customFormat="1" x14ac:dyDescent="0.25">
      <c r="B124" s="97"/>
      <c r="G124" s="69"/>
    </row>
  </sheetData>
  <sheetProtection sheet="1" scenarios="1"/>
  <mergeCells count="5">
    <mergeCell ref="E6:F6"/>
    <mergeCell ref="C35:E35"/>
    <mergeCell ref="B55:C55"/>
    <mergeCell ref="D53:E53"/>
    <mergeCell ref="B51:E5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rowBreaks count="1" manualBreakCount="1">
    <brk id="62" min="1" max="6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00"/>
  </sheetPr>
  <dimension ref="A1:J119"/>
  <sheetViews>
    <sheetView showGridLines="0" topLeftCell="A73" zoomScale="130" zoomScaleNormal="130" workbookViewId="0">
      <selection activeCell="C55" sqref="C55"/>
    </sheetView>
  </sheetViews>
  <sheetFormatPr defaultRowHeight="15" x14ac:dyDescent="0.25"/>
  <cols>
    <col min="1" max="1" width="9.42578125" style="23" customWidth="1"/>
    <col min="2" max="2" width="8.5703125" style="88" customWidth="1"/>
    <col min="3" max="3" width="49.42578125" style="23" customWidth="1"/>
    <col min="4" max="4" width="9.28515625" style="23" bestFit="1" customWidth="1"/>
    <col min="5" max="5" width="16.5703125" style="23" customWidth="1"/>
    <col min="6" max="6" width="10.42578125" style="23" customWidth="1"/>
    <col min="7" max="7" width="10.140625" style="23" customWidth="1"/>
    <col min="8" max="8" width="9.140625" style="23"/>
    <col min="9" max="9" width="15.42578125" customWidth="1"/>
    <col min="10" max="10" width="9.140625" customWidth="1"/>
    <col min="11" max="11" width="9.140625" style="23" customWidth="1"/>
    <col min="12" max="16384" width="9.140625" style="23"/>
  </cols>
  <sheetData>
    <row r="1" spans="2:7" x14ac:dyDescent="0.25">
      <c r="B1" s="361">
        <f>+Összesítő!C9</f>
        <v>0</v>
      </c>
    </row>
    <row r="4" spans="2:7" ht="39.950000000000003" customHeight="1" x14ac:dyDescent="0.25">
      <c r="B4" s="92" t="s">
        <v>83</v>
      </c>
      <c r="C4" s="174"/>
      <c r="D4" s="73"/>
      <c r="E4" s="74"/>
      <c r="F4" s="73"/>
      <c r="G4" s="75"/>
    </row>
    <row r="5" spans="2:7" ht="18" customHeight="1" x14ac:dyDescent="0.25">
      <c r="B5" s="250"/>
      <c r="C5" s="251"/>
      <c r="D5" s="252"/>
      <c r="E5" s="253"/>
      <c r="F5" s="252"/>
      <c r="G5" s="254"/>
    </row>
    <row r="6" spans="2:7" ht="60" customHeight="1" x14ac:dyDescent="0.25">
      <c r="B6" s="255"/>
      <c r="C6" s="256" t="s">
        <v>111</v>
      </c>
      <c r="D6" s="43"/>
      <c r="E6" s="406" t="s">
        <v>112</v>
      </c>
      <c r="F6" s="406"/>
      <c r="G6" s="18"/>
    </row>
    <row r="7" spans="2:7" ht="60" customHeight="1" x14ac:dyDescent="0.25">
      <c r="B7" s="255"/>
      <c r="C7" s="270"/>
      <c r="D7" s="271"/>
      <c r="E7" s="272"/>
      <c r="F7" s="272"/>
      <c r="G7" s="18"/>
    </row>
    <row r="8" spans="2:7" ht="60" customHeight="1" x14ac:dyDescent="0.25">
      <c r="B8" s="255"/>
      <c r="C8" s="270"/>
      <c r="D8" s="271"/>
      <c r="E8" s="272"/>
      <c r="F8" s="272"/>
      <c r="G8" s="18"/>
    </row>
    <row r="9" spans="2:7" ht="18.75" customHeight="1" x14ac:dyDescent="0.25">
      <c r="B9" s="255"/>
      <c r="C9" s="270"/>
      <c r="D9" s="271"/>
      <c r="E9" s="272"/>
      <c r="F9" s="272"/>
      <c r="G9" s="18"/>
    </row>
    <row r="10" spans="2:7" ht="25.5" customHeight="1" x14ac:dyDescent="0.25">
      <c r="B10" s="273"/>
      <c r="C10" s="270"/>
      <c r="D10" s="271"/>
      <c r="E10" s="272"/>
      <c r="F10" s="272"/>
      <c r="G10" s="18"/>
    </row>
    <row r="11" spans="2:7" ht="23.25" customHeight="1" x14ac:dyDescent="0.25">
      <c r="B11" s="255"/>
      <c r="C11" s="270"/>
      <c r="D11" s="271"/>
      <c r="E11" s="272"/>
      <c r="F11" s="272"/>
      <c r="G11" s="18"/>
    </row>
    <row r="12" spans="2:7" ht="53.25" customHeight="1" x14ac:dyDescent="0.25">
      <c r="B12" s="281" t="s">
        <v>66</v>
      </c>
      <c r="C12" s="420" t="s">
        <v>127</v>
      </c>
      <c r="D12" s="420"/>
      <c r="E12" s="420"/>
      <c r="F12" s="420"/>
      <c r="G12" s="280"/>
    </row>
    <row r="13" spans="2:7" ht="16.5" thickBot="1" x14ac:dyDescent="0.3">
      <c r="C13" s="44"/>
      <c r="D13" s="45"/>
      <c r="E13" s="46"/>
      <c r="F13" s="22"/>
      <c r="G13" s="18"/>
    </row>
    <row r="14" spans="2:7" ht="32.25" thickBot="1" x14ac:dyDescent="0.3">
      <c r="B14" s="121"/>
      <c r="C14" s="119"/>
      <c r="D14" s="47" t="s">
        <v>1</v>
      </c>
      <c r="E14" s="48" t="s">
        <v>17</v>
      </c>
      <c r="F14" s="49" t="s">
        <v>2</v>
      </c>
      <c r="G14" s="18"/>
    </row>
    <row r="15" spans="2:7" ht="37.5" customHeight="1" x14ac:dyDescent="0.25">
      <c r="B15" s="123" t="s">
        <v>30</v>
      </c>
      <c r="C15" s="120" t="s">
        <v>134</v>
      </c>
      <c r="D15" s="50">
        <v>1</v>
      </c>
      <c r="E15" s="86">
        <v>6</v>
      </c>
      <c r="F15" s="103">
        <f>+D15*E15</f>
        <v>6</v>
      </c>
    </row>
    <row r="16" spans="2:7" ht="17.25" x14ac:dyDescent="0.25">
      <c r="B16" s="122" t="s">
        <v>26</v>
      </c>
      <c r="C16" s="120" t="s">
        <v>107</v>
      </c>
      <c r="D16" s="50">
        <v>4</v>
      </c>
      <c r="E16" s="86">
        <v>2</v>
      </c>
      <c r="F16" s="103">
        <f t="shared" ref="F16:F18" si="0">+D16*E16</f>
        <v>8</v>
      </c>
    </row>
    <row r="17" spans="2:8" ht="31.5" x14ac:dyDescent="0.25">
      <c r="B17" s="122" t="s">
        <v>27</v>
      </c>
      <c r="C17" s="217" t="s">
        <v>108</v>
      </c>
      <c r="D17" s="247">
        <v>2</v>
      </c>
      <c r="E17" s="248">
        <v>2</v>
      </c>
      <c r="F17" s="103">
        <f t="shared" si="0"/>
        <v>4</v>
      </c>
    </row>
    <row r="18" spans="2:8" ht="30" customHeight="1" x14ac:dyDescent="0.25">
      <c r="B18" s="25" t="s">
        <v>28</v>
      </c>
      <c r="C18" s="53" t="s">
        <v>7</v>
      </c>
      <c r="D18" s="54">
        <v>2</v>
      </c>
      <c r="E18" s="78">
        <v>1</v>
      </c>
      <c r="F18" s="103">
        <f t="shared" si="0"/>
        <v>2</v>
      </c>
      <c r="G18" s="10"/>
    </row>
    <row r="19" spans="2:8" ht="47.25" customHeight="1" x14ac:dyDescent="0.25">
      <c r="B19" s="193" t="s">
        <v>66</v>
      </c>
      <c r="C19" s="66" t="s">
        <v>93</v>
      </c>
      <c r="D19" s="175">
        <f>+SUM(F15:F18)</f>
        <v>20</v>
      </c>
      <c r="E19" s="27" t="s">
        <v>65</v>
      </c>
      <c r="F19" s="192">
        <f>IF(D19&lt;20,D19,20)</f>
        <v>20</v>
      </c>
    </row>
    <row r="24" spans="2:8" ht="45" customHeight="1" x14ac:dyDescent="0.25">
      <c r="B24" s="281" t="s">
        <v>67</v>
      </c>
      <c r="C24" s="420" t="s">
        <v>126</v>
      </c>
      <c r="D24" s="420"/>
      <c r="E24" s="420"/>
      <c r="F24" s="420"/>
      <c r="G24" s="11"/>
      <c r="H24" s="24"/>
    </row>
    <row r="25" spans="2:8" ht="18.75" x14ac:dyDescent="0.25">
      <c r="C25" s="55"/>
      <c r="D25" s="17"/>
      <c r="E25" s="56"/>
      <c r="F25" s="57"/>
      <c r="G25" s="11"/>
      <c r="H25" s="24"/>
    </row>
    <row r="26" spans="2:8" ht="34.5" customHeight="1" x14ac:dyDescent="0.25">
      <c r="B26" s="168" t="s">
        <v>30</v>
      </c>
      <c r="C26" s="418" t="s">
        <v>187</v>
      </c>
      <c r="D26" s="418"/>
      <c r="E26" s="167"/>
      <c r="F26" s="167"/>
      <c r="G26"/>
      <c r="H26"/>
    </row>
    <row r="27" spans="2:8" ht="35.25" customHeight="1" x14ac:dyDescent="0.25">
      <c r="B27" s="123" t="s">
        <v>34</v>
      </c>
      <c r="C27" s="65" t="s">
        <v>35</v>
      </c>
      <c r="D27" s="25" t="s">
        <v>1</v>
      </c>
      <c r="E27" s="82" t="s">
        <v>33</v>
      </c>
      <c r="F27" s="25" t="s">
        <v>2</v>
      </c>
      <c r="G27"/>
      <c r="H27"/>
    </row>
    <row r="28" spans="2:8" ht="19.5" customHeight="1" x14ac:dyDescent="0.25">
      <c r="B28" s="129"/>
      <c r="C28" s="148" t="s">
        <v>31</v>
      </c>
      <c r="D28" s="21"/>
      <c r="E28" s="21"/>
      <c r="F28" s="21"/>
      <c r="G28"/>
      <c r="H28"/>
    </row>
    <row r="29" spans="2:8" ht="15.75" x14ac:dyDescent="0.25">
      <c r="B29" s="135">
        <v>1</v>
      </c>
      <c r="C29" s="130" t="s">
        <v>94</v>
      </c>
      <c r="D29" s="12">
        <v>8</v>
      </c>
      <c r="E29" s="77">
        <v>0</v>
      </c>
      <c r="F29" s="40">
        <f>+D29*E29</f>
        <v>0</v>
      </c>
      <c r="G29"/>
      <c r="H29"/>
    </row>
    <row r="30" spans="2:8" ht="15.75" x14ac:dyDescent="0.25">
      <c r="B30" s="135">
        <v>2</v>
      </c>
      <c r="C30" s="130" t="s">
        <v>95</v>
      </c>
      <c r="D30" s="12">
        <v>6</v>
      </c>
      <c r="E30" s="77">
        <v>1</v>
      </c>
      <c r="F30" s="40">
        <f>+D30*E30</f>
        <v>6</v>
      </c>
      <c r="G30"/>
      <c r="H30" s="213"/>
    </row>
    <row r="31" spans="2:8" ht="16.5" thickBot="1" x14ac:dyDescent="0.3">
      <c r="B31" s="135">
        <v>3</v>
      </c>
      <c r="C31" s="130" t="s">
        <v>96</v>
      </c>
      <c r="D31" s="12">
        <v>4</v>
      </c>
      <c r="E31" s="78">
        <v>5</v>
      </c>
      <c r="F31" s="42">
        <f>+D31*E31</f>
        <v>20</v>
      </c>
      <c r="G31"/>
      <c r="H31"/>
    </row>
    <row r="32" spans="2:8" ht="19.5" thickBot="1" x14ac:dyDescent="0.3">
      <c r="B32" s="121"/>
      <c r="C32" s="125"/>
      <c r="D32" s="59"/>
      <c r="E32" s="264" t="s">
        <v>15</v>
      </c>
      <c r="F32" s="298">
        <f>SUM(F29:F31)</f>
        <v>26</v>
      </c>
      <c r="G32"/>
      <c r="H32"/>
    </row>
    <row r="33" spans="1:8" ht="19.5" thickBot="1" x14ac:dyDescent="0.3">
      <c r="B33" s="126"/>
      <c r="C33" s="145"/>
      <c r="D33" s="146"/>
      <c r="E33" s="60"/>
      <c r="F33" s="61"/>
      <c r="G33"/>
      <c r="H33"/>
    </row>
    <row r="34" spans="1:8" ht="15.75" x14ac:dyDescent="0.25">
      <c r="B34" s="127"/>
      <c r="C34" s="149" t="s">
        <v>32</v>
      </c>
      <c r="D34" s="62"/>
      <c r="E34" s="21"/>
      <c r="F34" s="21"/>
      <c r="G34"/>
      <c r="H34"/>
    </row>
    <row r="35" spans="1:8" ht="15.75" x14ac:dyDescent="0.25">
      <c r="B35" s="135">
        <v>1</v>
      </c>
      <c r="C35" s="130" t="s">
        <v>94</v>
      </c>
      <c r="D35" s="12">
        <v>12</v>
      </c>
      <c r="E35" s="77">
        <v>0</v>
      </c>
      <c r="F35" s="40">
        <f>+D35*E35</f>
        <v>0</v>
      </c>
      <c r="G35"/>
      <c r="H35"/>
    </row>
    <row r="36" spans="1:8" ht="15.75" x14ac:dyDescent="0.25">
      <c r="B36" s="135">
        <v>2</v>
      </c>
      <c r="C36" s="130" t="s">
        <v>95</v>
      </c>
      <c r="D36" s="12">
        <v>8</v>
      </c>
      <c r="E36" s="77">
        <v>0</v>
      </c>
      <c r="F36" s="40">
        <f>+D36*E36</f>
        <v>0</v>
      </c>
      <c r="G36"/>
      <c r="H36"/>
    </row>
    <row r="37" spans="1:8" ht="16.5" thickBot="1" x14ac:dyDescent="0.3">
      <c r="B37" s="135">
        <v>3</v>
      </c>
      <c r="C37" s="130" t="s">
        <v>96</v>
      </c>
      <c r="D37" s="12">
        <v>7</v>
      </c>
      <c r="E37" s="77">
        <v>2</v>
      </c>
      <c r="F37" s="42">
        <f>+D37*E37</f>
        <v>14</v>
      </c>
      <c r="G37"/>
      <c r="H37"/>
    </row>
    <row r="38" spans="1:8" ht="19.5" thickBot="1" x14ac:dyDescent="0.3">
      <c r="B38" s="121"/>
      <c r="C38" s="128"/>
      <c r="D38" s="51"/>
      <c r="E38" s="265" t="s">
        <v>15</v>
      </c>
      <c r="F38" s="299">
        <f>SUM(F35:F37)</f>
        <v>14</v>
      </c>
      <c r="G38"/>
      <c r="H38"/>
    </row>
    <row r="39" spans="1:8" ht="19.5" thickBot="1" x14ac:dyDescent="0.3">
      <c r="B39" s="127"/>
      <c r="C39" s="274" t="s">
        <v>63</v>
      </c>
      <c r="D39" s="186"/>
      <c r="E39" s="266"/>
      <c r="F39" s="298">
        <f>+F32+F38</f>
        <v>40</v>
      </c>
      <c r="G39"/>
      <c r="H39"/>
    </row>
    <row r="40" spans="1:8" ht="45.75" customHeight="1" thickBot="1" x14ac:dyDescent="0.3">
      <c r="B40" s="123" t="s">
        <v>24</v>
      </c>
      <c r="C40" s="131" t="s">
        <v>188</v>
      </c>
      <c r="D40" s="421" t="s">
        <v>135</v>
      </c>
      <c r="E40" s="422"/>
      <c r="F40" s="323">
        <v>0</v>
      </c>
      <c r="G40"/>
      <c r="H40"/>
    </row>
    <row r="41" spans="1:8" ht="32.25" thickBot="1" x14ac:dyDescent="0.3">
      <c r="B41" s="147"/>
      <c r="C41" s="267" t="s">
        <v>36</v>
      </c>
      <c r="D41" s="268">
        <f>+(F39+F40)</f>
        <v>40</v>
      </c>
      <c r="E41" s="373" t="s">
        <v>120</v>
      </c>
      <c r="F41" s="300">
        <f>IF(D41&lt;40,D41,40)</f>
        <v>40</v>
      </c>
    </row>
    <row r="42" spans="1:8" x14ac:dyDescent="0.25">
      <c r="A42"/>
      <c r="B42"/>
      <c r="C42"/>
      <c r="D42"/>
      <c r="E42"/>
      <c r="F42"/>
      <c r="G42"/>
      <c r="H42"/>
    </row>
    <row r="43" spans="1:8" ht="21" x14ac:dyDescent="0.25">
      <c r="C43" s="63"/>
      <c r="D43" s="26"/>
      <c r="E43" s="64"/>
      <c r="F43" s="64"/>
      <c r="G43" s="63"/>
      <c r="H43" s="26"/>
    </row>
    <row r="44" spans="1:8" ht="39.75" customHeight="1" x14ac:dyDescent="0.25">
      <c r="B44" s="168" t="s">
        <v>25</v>
      </c>
      <c r="C44" s="419" t="s">
        <v>163</v>
      </c>
      <c r="D44" s="419"/>
      <c r="E44" s="419"/>
      <c r="F44" s="419"/>
      <c r="G44"/>
      <c r="H44"/>
    </row>
    <row r="45" spans="1:8" ht="17.25" x14ac:dyDescent="0.25">
      <c r="B45" s="123" t="s">
        <v>26</v>
      </c>
      <c r="C45" s="176" t="s">
        <v>174</v>
      </c>
      <c r="D45" s="170" t="s">
        <v>1</v>
      </c>
      <c r="E45" s="171" t="s">
        <v>64</v>
      </c>
      <c r="F45" s="172" t="s">
        <v>2</v>
      </c>
      <c r="G45"/>
      <c r="H45"/>
    </row>
    <row r="46" spans="1:8" ht="15.75" x14ac:dyDescent="0.25">
      <c r="B46" s="135">
        <v>1</v>
      </c>
      <c r="C46" s="52" t="s">
        <v>45</v>
      </c>
      <c r="D46" s="81">
        <v>12</v>
      </c>
      <c r="E46" s="77">
        <v>2</v>
      </c>
      <c r="F46" s="40">
        <f>+D46*E46</f>
        <v>24</v>
      </c>
      <c r="G46"/>
      <c r="H46"/>
    </row>
    <row r="47" spans="1:8" ht="19.5" customHeight="1" thickBot="1" x14ac:dyDescent="0.3">
      <c r="B47" s="135">
        <v>2</v>
      </c>
      <c r="C47" s="52" t="s">
        <v>20</v>
      </c>
      <c r="D47" s="183">
        <v>8</v>
      </c>
      <c r="E47" s="78">
        <v>4</v>
      </c>
      <c r="F47" s="42">
        <f>+E47*D47</f>
        <v>32</v>
      </c>
      <c r="G47"/>
      <c r="H47"/>
    </row>
    <row r="48" spans="1:8" ht="19.5" customHeight="1" thickBot="1" x14ac:dyDescent="0.3">
      <c r="B48" s="133"/>
      <c r="C48" s="52" t="s">
        <v>4</v>
      </c>
      <c r="D48" s="83"/>
      <c r="E48" s="301" t="str">
        <f>+IF(E46+E47&lt;6,"kevés cikk!","")</f>
        <v/>
      </c>
      <c r="F48" s="302">
        <f>IF(E48="kevés cikk!",(F46+F47)*0.6,F46+F47)</f>
        <v>56</v>
      </c>
      <c r="G48"/>
      <c r="H48"/>
    </row>
    <row r="49" spans="2:8" ht="19.5" customHeight="1" x14ac:dyDescent="0.25">
      <c r="B49" s="178" t="s">
        <v>27</v>
      </c>
      <c r="C49" s="180" t="s">
        <v>84</v>
      </c>
      <c r="D49" s="181"/>
      <c r="E49" s="182"/>
      <c r="F49" s="179"/>
      <c r="G49"/>
      <c r="H49"/>
    </row>
    <row r="50" spans="2:8" ht="15.75" x14ac:dyDescent="0.25">
      <c r="B50" s="177"/>
      <c r="C50" s="58" t="s">
        <v>37</v>
      </c>
      <c r="D50" s="84"/>
      <c r="E50" s="41"/>
      <c r="F50" s="41"/>
      <c r="G50"/>
      <c r="H50"/>
    </row>
    <row r="51" spans="2:8" ht="15.75" x14ac:dyDescent="0.25">
      <c r="B51" s="135">
        <v>3</v>
      </c>
      <c r="C51" s="52" t="s">
        <v>118</v>
      </c>
      <c r="D51" s="81">
        <v>1.5</v>
      </c>
      <c r="E51" s="77">
        <v>15</v>
      </c>
      <c r="F51" s="40">
        <f>+D51*E51</f>
        <v>22.5</v>
      </c>
      <c r="G51"/>
      <c r="H51"/>
    </row>
    <row r="52" spans="2:8" ht="15.75" x14ac:dyDescent="0.25">
      <c r="B52" s="135">
        <v>4</v>
      </c>
      <c r="C52" s="20" t="s">
        <v>46</v>
      </c>
      <c r="D52" s="12">
        <v>0.6</v>
      </c>
      <c r="E52" s="77">
        <v>12</v>
      </c>
      <c r="F52" s="40">
        <f>+D52*E52</f>
        <v>7.1999999999999993</v>
      </c>
      <c r="G52"/>
      <c r="H52"/>
    </row>
    <row r="53" spans="2:8" ht="15.75" x14ac:dyDescent="0.25">
      <c r="B53" s="135"/>
      <c r="C53" s="52"/>
      <c r="D53" s="12"/>
      <c r="E53" s="374"/>
      <c r="F53" s="40"/>
      <c r="G53"/>
      <c r="H53"/>
    </row>
    <row r="54" spans="2:8" ht="15.75" x14ac:dyDescent="0.25">
      <c r="B54" s="134"/>
      <c r="C54" s="58" t="s">
        <v>38</v>
      </c>
      <c r="D54" s="51"/>
      <c r="E54" s="21"/>
      <c r="F54" s="21"/>
      <c r="G54"/>
      <c r="H54"/>
    </row>
    <row r="55" spans="2:8" ht="15.75" x14ac:dyDescent="0.25">
      <c r="B55" s="135">
        <v>5</v>
      </c>
      <c r="C55" s="52" t="s">
        <v>118</v>
      </c>
      <c r="D55" s="12">
        <v>2</v>
      </c>
      <c r="E55" s="77">
        <v>4</v>
      </c>
      <c r="F55" s="40">
        <f t="shared" ref="F55:F58" si="1">+D55*E55</f>
        <v>8</v>
      </c>
      <c r="G55"/>
      <c r="H55"/>
    </row>
    <row r="56" spans="2:8" ht="15.75" x14ac:dyDescent="0.25">
      <c r="B56" s="135">
        <v>6</v>
      </c>
      <c r="C56" s="52" t="s">
        <v>18</v>
      </c>
      <c r="D56" s="12">
        <v>1.2</v>
      </c>
      <c r="E56" s="77">
        <v>4</v>
      </c>
      <c r="F56" s="40">
        <f t="shared" si="1"/>
        <v>4.8</v>
      </c>
      <c r="G56"/>
      <c r="H56"/>
    </row>
    <row r="57" spans="2:8" ht="15.75" x14ac:dyDescent="0.25">
      <c r="B57" s="135"/>
      <c r="C57" s="52"/>
      <c r="D57" s="81"/>
      <c r="E57" s="374"/>
      <c r="F57" s="40"/>
      <c r="G57"/>
      <c r="H57"/>
    </row>
    <row r="58" spans="2:8" ht="18" thickBot="1" x14ac:dyDescent="0.35">
      <c r="B58" s="132" t="s">
        <v>29</v>
      </c>
      <c r="C58" s="184" t="s">
        <v>47</v>
      </c>
      <c r="D58" s="54">
        <v>0.1</v>
      </c>
      <c r="E58" s="77">
        <v>10</v>
      </c>
      <c r="F58" s="40">
        <f t="shared" si="1"/>
        <v>1</v>
      </c>
      <c r="G58"/>
      <c r="H58"/>
    </row>
    <row r="59" spans="2:8" ht="32.25" thickBot="1" x14ac:dyDescent="0.35">
      <c r="B59" s="173"/>
      <c r="C59" s="303" t="s">
        <v>68</v>
      </c>
      <c r="D59" s="302">
        <f>+SUM(F48:F58)</f>
        <v>99.5</v>
      </c>
      <c r="E59" s="304" t="s">
        <v>115</v>
      </c>
      <c r="F59" s="375">
        <f>IF(D59=0,"",IF(D59&gt;90,90,D59))</f>
        <v>90</v>
      </c>
      <c r="G59"/>
      <c r="H59"/>
    </row>
    <row r="60" spans="2:8" ht="20.25" customHeight="1" x14ac:dyDescent="0.25">
      <c r="B60" s="23"/>
    </row>
    <row r="61" spans="2:8" ht="18.75" x14ac:dyDescent="0.25">
      <c r="B61" s="185" t="s">
        <v>28</v>
      </c>
      <c r="C61" s="169" t="s">
        <v>50</v>
      </c>
      <c r="G61" s="11"/>
    </row>
    <row r="62" spans="2:8" ht="15.75" x14ac:dyDescent="0.25">
      <c r="G62" s="11"/>
      <c r="H62" s="7"/>
    </row>
    <row r="63" spans="2:8" ht="24.75" customHeight="1" x14ac:dyDescent="0.25">
      <c r="B63" s="23"/>
      <c r="D63" s="150" t="s">
        <v>1</v>
      </c>
      <c r="E63" s="151" t="s">
        <v>33</v>
      </c>
      <c r="F63" s="150" t="s">
        <v>2</v>
      </c>
      <c r="G63" s="11"/>
      <c r="H63" s="7"/>
    </row>
    <row r="64" spans="2:8" ht="27.75" customHeight="1" thickBot="1" x14ac:dyDescent="0.3">
      <c r="B64" s="161" t="s">
        <v>52</v>
      </c>
      <c r="C64" s="187" t="s">
        <v>51</v>
      </c>
      <c r="D64" s="25">
        <v>0.5</v>
      </c>
      <c r="E64" s="77">
        <v>38</v>
      </c>
      <c r="F64" s="376">
        <f>+D64*E64</f>
        <v>19</v>
      </c>
      <c r="G64" s="257"/>
    </row>
    <row r="65" spans="2:8" ht="38.25" customHeight="1" thickBot="1" x14ac:dyDescent="0.3">
      <c r="B65" s="188"/>
      <c r="C65" s="189" t="s">
        <v>71</v>
      </c>
      <c r="D65" s="377">
        <f>+F64</f>
        <v>19</v>
      </c>
      <c r="E65" s="305" t="s">
        <v>121</v>
      </c>
      <c r="F65" s="378">
        <f>IF(D65=0,"",IF(D65&gt;30,30,D65))</f>
        <v>19</v>
      </c>
      <c r="G65" s="11"/>
    </row>
    <row r="66" spans="2:8" ht="13.5" customHeight="1" x14ac:dyDescent="0.25">
      <c r="B66" s="23"/>
      <c r="G66" s="11"/>
      <c r="H66" s="7"/>
    </row>
    <row r="67" spans="2:8" ht="26.25" customHeight="1" x14ac:dyDescent="0.25">
      <c r="B67" s="161" t="s">
        <v>60</v>
      </c>
      <c r="C67" s="124" t="s">
        <v>48</v>
      </c>
      <c r="D67" s="190"/>
      <c r="E67" s="154"/>
      <c r="F67" s="190"/>
      <c r="G67" s="11"/>
      <c r="H67" s="7"/>
    </row>
    <row r="68" spans="2:8" customFormat="1" ht="15" customHeight="1" x14ac:dyDescent="0.25">
      <c r="C68" s="23"/>
      <c r="D68" s="23"/>
      <c r="E68" s="23"/>
      <c r="F68" s="23"/>
      <c r="G68" s="23"/>
    </row>
    <row r="69" spans="2:8" ht="38.25" customHeight="1" x14ac:dyDescent="0.25">
      <c r="B69" s="194" t="s">
        <v>67</v>
      </c>
      <c r="C69" s="191" t="s">
        <v>69</v>
      </c>
      <c r="D69" s="196"/>
      <c r="E69" s="195" t="s">
        <v>70</v>
      </c>
      <c r="F69" s="379">
        <f>+F41+F59+F65</f>
        <v>149</v>
      </c>
      <c r="H69" s="7"/>
    </row>
    <row r="70" spans="2:8" ht="38.25" customHeight="1" x14ac:dyDescent="0.25">
      <c r="B70"/>
      <c r="C70"/>
      <c r="D70"/>
      <c r="E70"/>
      <c r="F70"/>
      <c r="H70" s="7"/>
    </row>
    <row r="71" spans="2:8" ht="23.25" customHeight="1" x14ac:dyDescent="0.25">
      <c r="B71"/>
      <c r="C71"/>
      <c r="D71"/>
      <c r="E71"/>
      <c r="F71"/>
      <c r="G71" s="11"/>
      <c r="H71" s="7"/>
    </row>
    <row r="72" spans="2:8" ht="42" customHeight="1" x14ac:dyDescent="0.25">
      <c r="B72" s="282" t="s">
        <v>74</v>
      </c>
      <c r="C72" s="426" t="s">
        <v>53</v>
      </c>
      <c r="D72" s="426"/>
      <c r="E72" s="426"/>
      <c r="F72" s="426"/>
      <c r="G72" s="11"/>
      <c r="H72" s="7"/>
    </row>
    <row r="73" spans="2:8" ht="17.25" x14ac:dyDescent="0.3">
      <c r="B73" s="157"/>
      <c r="C73" s="152"/>
      <c r="D73" s="25" t="s">
        <v>1</v>
      </c>
      <c r="E73" s="82" t="s">
        <v>33</v>
      </c>
      <c r="F73" s="25" t="s">
        <v>2</v>
      </c>
      <c r="G73" s="11"/>
      <c r="H73" s="7"/>
    </row>
    <row r="74" spans="2:8" ht="17.25" x14ac:dyDescent="0.25">
      <c r="B74" s="123" t="s">
        <v>30</v>
      </c>
      <c r="C74" s="165" t="s">
        <v>58</v>
      </c>
      <c r="D74" s="166"/>
      <c r="E74" s="166"/>
      <c r="F74" s="166"/>
      <c r="G74" s="11"/>
      <c r="H74" s="7"/>
    </row>
    <row r="75" spans="2:8" ht="16.5" thickBot="1" x14ac:dyDescent="0.3">
      <c r="B75" s="163">
        <v>1</v>
      </c>
      <c r="C75" s="156" t="s">
        <v>54</v>
      </c>
      <c r="D75" s="155">
        <v>3</v>
      </c>
      <c r="E75" s="86">
        <v>1</v>
      </c>
      <c r="F75" s="380">
        <f>+D75*E75</f>
        <v>3</v>
      </c>
      <c r="G75" s="11"/>
      <c r="H75" s="7"/>
    </row>
    <row r="76" spans="2:8" ht="16.5" thickBot="1" x14ac:dyDescent="0.3">
      <c r="B76" s="159">
        <v>2</v>
      </c>
      <c r="C76" s="156" t="s">
        <v>55</v>
      </c>
      <c r="D76" s="155">
        <v>7</v>
      </c>
      <c r="E76" s="77"/>
      <c r="F76" s="376">
        <f t="shared" ref="F76" si="2">+D76*E76</f>
        <v>0</v>
      </c>
      <c r="G76" s="11"/>
      <c r="H76" s="7"/>
    </row>
    <row r="77" spans="2:8" ht="16.5" thickBot="1" x14ac:dyDescent="0.3">
      <c r="B77" s="159"/>
      <c r="C77" s="278" t="s">
        <v>76</v>
      </c>
      <c r="D77" s="279"/>
      <c r="E77" s="306"/>
      <c r="F77" s="381">
        <f>SUM(F75:F76)</f>
        <v>3</v>
      </c>
      <c r="G77" s="11"/>
      <c r="H77" s="7"/>
    </row>
    <row r="78" spans="2:8" ht="32.25" customHeight="1" thickBot="1" x14ac:dyDescent="0.3">
      <c r="B78" s="277" t="s">
        <v>25</v>
      </c>
      <c r="C78" s="423" t="s">
        <v>114</v>
      </c>
      <c r="D78" s="424"/>
      <c r="E78" s="424"/>
      <c r="F78" s="425"/>
      <c r="G78" s="11"/>
      <c r="H78" s="7"/>
    </row>
    <row r="79" spans="2:8" ht="16.5" customHeight="1" thickBot="1" x14ac:dyDescent="0.3">
      <c r="B79" s="159">
        <v>1</v>
      </c>
      <c r="C79" s="156" t="s">
        <v>73</v>
      </c>
      <c r="D79" s="416" t="s">
        <v>113</v>
      </c>
      <c r="E79" s="417"/>
      <c r="F79" s="382"/>
      <c r="G79" s="11"/>
      <c r="H79" s="7"/>
    </row>
    <row r="80" spans="2:8" ht="16.5" thickBot="1" x14ac:dyDescent="0.3">
      <c r="B80" s="159">
        <v>2</v>
      </c>
      <c r="C80" s="156" t="s">
        <v>73</v>
      </c>
      <c r="D80" s="416" t="s">
        <v>113</v>
      </c>
      <c r="E80" s="417"/>
      <c r="F80" s="383"/>
      <c r="G80" s="11"/>
      <c r="H80" s="7"/>
    </row>
    <row r="81" spans="2:8" ht="16.5" thickBot="1" x14ac:dyDescent="0.3">
      <c r="B81" s="159">
        <v>3</v>
      </c>
      <c r="C81" s="156" t="s">
        <v>73</v>
      </c>
      <c r="D81" s="416" t="s">
        <v>113</v>
      </c>
      <c r="E81" s="417"/>
      <c r="F81" s="384"/>
      <c r="G81" s="11"/>
      <c r="H81" s="7"/>
    </row>
    <row r="82" spans="2:8" ht="16.5" thickBot="1" x14ac:dyDescent="0.3">
      <c r="B82" s="197"/>
      <c r="C82" s="269" t="s">
        <v>77</v>
      </c>
      <c r="D82" s="427"/>
      <c r="E82" s="428"/>
      <c r="F82" s="385">
        <f>SUM(F79:F81)</f>
        <v>0</v>
      </c>
      <c r="G82" s="11"/>
      <c r="H82" s="7"/>
    </row>
    <row r="83" spans="2:8" ht="16.5" thickBot="1" x14ac:dyDescent="0.3">
      <c r="B83" s="164" t="s">
        <v>28</v>
      </c>
      <c r="C83" s="430" t="s">
        <v>61</v>
      </c>
      <c r="D83" s="431"/>
      <c r="E83" s="431"/>
      <c r="F83" s="432"/>
      <c r="G83" s="11"/>
      <c r="H83" s="7"/>
    </row>
    <row r="84" spans="2:8" ht="16.5" thickBot="1" x14ac:dyDescent="0.3">
      <c r="B84" s="163">
        <v>1</v>
      </c>
      <c r="C84" s="156" t="s">
        <v>56</v>
      </c>
      <c r="D84" s="416" t="s">
        <v>113</v>
      </c>
      <c r="E84" s="417"/>
      <c r="F84" s="382"/>
      <c r="G84" s="11"/>
      <c r="H84" s="7"/>
    </row>
    <row r="85" spans="2:8" ht="16.5" thickBot="1" x14ac:dyDescent="0.3">
      <c r="B85" s="162">
        <v>2</v>
      </c>
      <c r="C85" s="158" t="s">
        <v>57</v>
      </c>
      <c r="D85" s="416" t="s">
        <v>113</v>
      </c>
      <c r="E85" s="417"/>
      <c r="F85" s="384"/>
      <c r="G85" s="11"/>
      <c r="H85" s="7"/>
    </row>
    <row r="86" spans="2:8" ht="16.5" thickBot="1" x14ac:dyDescent="0.3">
      <c r="B86" s="159"/>
      <c r="C86" s="203" t="s">
        <v>78</v>
      </c>
      <c r="D86" s="202"/>
      <c r="E86" s="198"/>
      <c r="F86" s="381">
        <f>SUM(F84:F85)</f>
        <v>0</v>
      </c>
      <c r="G86" s="11"/>
      <c r="H86" s="7"/>
    </row>
    <row r="87" spans="2:8" ht="32.25" thickBot="1" x14ac:dyDescent="0.3">
      <c r="B87" s="387"/>
      <c r="C87" s="204"/>
      <c r="D87" s="386">
        <f>+F77+F82+F86</f>
        <v>3</v>
      </c>
      <c r="E87" s="305" t="s">
        <v>119</v>
      </c>
      <c r="F87" s="378">
        <f>IF(D87=0,"",IF(D87&gt;20,20,D87))</f>
        <v>3</v>
      </c>
      <c r="G87" s="11"/>
      <c r="H87" s="7"/>
    </row>
    <row r="88" spans="2:8" ht="31.5" customHeight="1" x14ac:dyDescent="0.25">
      <c r="B88" s="160"/>
      <c r="C88" s="199"/>
      <c r="D88" s="200"/>
      <c r="E88" s="201"/>
      <c r="F88" s="201"/>
      <c r="G88" s="11"/>
      <c r="H88" s="7"/>
    </row>
    <row r="89" spans="2:8" ht="36" x14ac:dyDescent="0.25">
      <c r="B89" s="194" t="s">
        <v>74</v>
      </c>
      <c r="C89" s="433" t="s">
        <v>75</v>
      </c>
      <c r="D89" s="433"/>
      <c r="E89" s="433"/>
      <c r="F89" s="388">
        <f>+F87</f>
        <v>3</v>
      </c>
      <c r="G89" s="11"/>
      <c r="H89" s="7"/>
    </row>
    <row r="90" spans="2:8" ht="18" thickBot="1" x14ac:dyDescent="0.35">
      <c r="B90" s="157"/>
      <c r="C90" s="152"/>
      <c r="D90" s="153"/>
      <c r="E90" s="153"/>
      <c r="F90" s="153"/>
      <c r="G90" s="11"/>
      <c r="H90" s="7"/>
    </row>
    <row r="91" spans="2:8" ht="36.75" customHeight="1" thickBot="1" x14ac:dyDescent="0.35">
      <c r="B91" s="157"/>
      <c r="C91" s="429" t="s">
        <v>122</v>
      </c>
      <c r="D91" s="429"/>
      <c r="E91" s="429"/>
      <c r="F91" s="389">
        <f>+F19+F69+F89</f>
        <v>172</v>
      </c>
      <c r="G91" s="11"/>
      <c r="H91" s="7"/>
    </row>
    <row r="92" spans="2:8" ht="15.75" x14ac:dyDescent="0.25">
      <c r="B92" s="117"/>
      <c r="C92" s="19"/>
      <c r="D92" s="19"/>
      <c r="E92" s="19"/>
      <c r="F92" s="19"/>
      <c r="G92" s="11"/>
      <c r="H92" s="7"/>
    </row>
    <row r="93" spans="2:8" ht="15.75" x14ac:dyDescent="0.25">
      <c r="B93" s="117"/>
      <c r="C93" s="19"/>
      <c r="D93" s="19"/>
      <c r="E93" s="19"/>
      <c r="F93" s="19"/>
      <c r="G93" s="11"/>
      <c r="H93" s="7"/>
    </row>
    <row r="94" spans="2:8" ht="15.75" x14ac:dyDescent="0.25">
      <c r="B94" s="117"/>
      <c r="C94" s="19"/>
      <c r="D94" s="19"/>
      <c r="E94" s="19"/>
      <c r="F94" s="19"/>
      <c r="G94" s="11"/>
      <c r="H94" s="7"/>
    </row>
    <row r="95" spans="2:8" x14ac:dyDescent="0.25">
      <c r="B95"/>
      <c r="C95"/>
      <c r="D95"/>
      <c r="E95"/>
      <c r="F95"/>
      <c r="G95"/>
      <c r="H95"/>
    </row>
    <row r="96" spans="2:8" x14ac:dyDescent="0.25">
      <c r="B96"/>
      <c r="C96"/>
      <c r="D96"/>
      <c r="E96"/>
      <c r="F96"/>
      <c r="G96"/>
      <c r="H96"/>
    </row>
    <row r="97" spans="2:8" x14ac:dyDescent="0.25">
      <c r="B97"/>
      <c r="C97"/>
      <c r="D97"/>
      <c r="E97"/>
      <c r="F97"/>
      <c r="G97"/>
      <c r="H97"/>
    </row>
    <row r="98" spans="2:8" x14ac:dyDescent="0.25">
      <c r="B98"/>
      <c r="C98"/>
      <c r="D98"/>
      <c r="E98"/>
      <c r="F98"/>
      <c r="G98"/>
      <c r="H98"/>
    </row>
    <row r="99" spans="2:8" ht="39.75" customHeight="1" x14ac:dyDescent="0.25">
      <c r="B99"/>
      <c r="C99"/>
      <c r="D99"/>
      <c r="E99"/>
      <c r="F99"/>
      <c r="G99"/>
      <c r="H99"/>
    </row>
    <row r="100" spans="2:8" x14ac:dyDescent="0.25">
      <c r="B100"/>
      <c r="C100"/>
      <c r="D100"/>
      <c r="E100"/>
      <c r="F100"/>
      <c r="G100"/>
      <c r="H100"/>
    </row>
    <row r="101" spans="2:8" x14ac:dyDescent="0.25">
      <c r="B101"/>
      <c r="C101"/>
      <c r="D101"/>
      <c r="E101"/>
      <c r="F101"/>
      <c r="G101"/>
      <c r="H101"/>
    </row>
    <row r="102" spans="2:8" ht="23.25" customHeight="1" x14ac:dyDescent="0.25">
      <c r="B102"/>
      <c r="C102"/>
      <c r="D102"/>
      <c r="E102"/>
      <c r="F102"/>
      <c r="G102"/>
      <c r="H102"/>
    </row>
    <row r="103" spans="2:8" x14ac:dyDescent="0.25">
      <c r="B103"/>
      <c r="C103"/>
      <c r="D103"/>
      <c r="E103"/>
      <c r="F103"/>
      <c r="G103"/>
      <c r="H103"/>
    </row>
    <row r="104" spans="2:8" x14ac:dyDescent="0.25">
      <c r="B104"/>
      <c r="C104"/>
      <c r="D104"/>
      <c r="E104"/>
      <c r="F104"/>
      <c r="G104"/>
      <c r="H104"/>
    </row>
    <row r="105" spans="2:8" ht="18" customHeight="1" x14ac:dyDescent="0.25">
      <c r="B105"/>
      <c r="C105"/>
      <c r="D105"/>
      <c r="E105"/>
      <c r="F105"/>
      <c r="G105"/>
      <c r="H105"/>
    </row>
    <row r="106" spans="2:8" x14ac:dyDescent="0.25">
      <c r="B106"/>
      <c r="C106"/>
      <c r="D106"/>
      <c r="E106"/>
      <c r="F106"/>
      <c r="G106"/>
      <c r="H106"/>
    </row>
    <row r="107" spans="2:8" x14ac:dyDescent="0.25">
      <c r="B107"/>
      <c r="C107"/>
      <c r="D107"/>
      <c r="E107"/>
      <c r="F107"/>
      <c r="G107"/>
      <c r="H107"/>
    </row>
    <row r="108" spans="2:8" x14ac:dyDescent="0.25">
      <c r="B108"/>
      <c r="C108"/>
      <c r="D108"/>
      <c r="E108"/>
      <c r="F108"/>
      <c r="G108"/>
      <c r="H108"/>
    </row>
    <row r="109" spans="2:8" ht="20.25" customHeight="1" x14ac:dyDescent="0.25">
      <c r="B109"/>
      <c r="C109"/>
      <c r="D109"/>
      <c r="E109"/>
      <c r="F109"/>
      <c r="G109"/>
      <c r="H109"/>
    </row>
    <row r="110" spans="2:8" ht="21" customHeight="1" x14ac:dyDescent="0.25">
      <c r="B110"/>
      <c r="C110"/>
      <c r="D110"/>
      <c r="E110"/>
      <c r="F110"/>
      <c r="G110"/>
      <c r="H110"/>
    </row>
    <row r="111" spans="2:8" ht="35.25" customHeight="1" x14ac:dyDescent="0.25">
      <c r="B111"/>
      <c r="C111"/>
      <c r="D111"/>
      <c r="E111"/>
      <c r="F111"/>
      <c r="G111"/>
      <c r="H111"/>
    </row>
    <row r="112" spans="2:8" x14ac:dyDescent="0.25">
      <c r="B112"/>
      <c r="C112"/>
      <c r="D112"/>
      <c r="E112"/>
      <c r="F112"/>
      <c r="G112"/>
      <c r="H112"/>
    </row>
    <row r="113" spans="2:8" x14ac:dyDescent="0.25">
      <c r="B113"/>
      <c r="C113"/>
      <c r="D113"/>
      <c r="E113"/>
      <c r="F113"/>
      <c r="G113"/>
      <c r="H113"/>
    </row>
    <row r="114" spans="2:8" x14ac:dyDescent="0.25">
      <c r="B114"/>
      <c r="C114"/>
      <c r="D114"/>
      <c r="E114"/>
      <c r="F114"/>
      <c r="G114"/>
      <c r="H114"/>
    </row>
    <row r="115" spans="2:8" ht="36.75" customHeight="1" x14ac:dyDescent="0.25">
      <c r="B115"/>
      <c r="C115"/>
      <c r="D115"/>
      <c r="E115"/>
      <c r="F115"/>
      <c r="G115"/>
      <c r="H115"/>
    </row>
    <row r="116" spans="2:8" x14ac:dyDescent="0.25">
      <c r="B116"/>
      <c r="C116"/>
      <c r="D116"/>
      <c r="E116"/>
      <c r="F116"/>
      <c r="G116"/>
      <c r="H116"/>
    </row>
    <row r="117" spans="2:8" x14ac:dyDescent="0.25">
      <c r="B117"/>
      <c r="C117"/>
      <c r="D117"/>
      <c r="E117"/>
      <c r="F117"/>
      <c r="G117"/>
      <c r="H117"/>
    </row>
    <row r="118" spans="2:8" x14ac:dyDescent="0.25">
      <c r="B118"/>
      <c r="C118"/>
      <c r="D118"/>
      <c r="E118"/>
      <c r="F118"/>
      <c r="G118"/>
      <c r="H118"/>
    </row>
    <row r="119" spans="2:8" x14ac:dyDescent="0.25">
      <c r="B119"/>
      <c r="C119"/>
      <c r="D119"/>
      <c r="E119"/>
      <c r="F119"/>
      <c r="G119"/>
      <c r="H119"/>
    </row>
  </sheetData>
  <mergeCells count="17">
    <mergeCell ref="D82:E82"/>
    <mergeCell ref="D84:E84"/>
    <mergeCell ref="D85:E85"/>
    <mergeCell ref="C91:E91"/>
    <mergeCell ref="C83:F83"/>
    <mergeCell ref="C89:E89"/>
    <mergeCell ref="E6:F6"/>
    <mergeCell ref="D79:E79"/>
    <mergeCell ref="D80:E80"/>
    <mergeCell ref="D81:E81"/>
    <mergeCell ref="C26:D26"/>
    <mergeCell ref="C44:F44"/>
    <mergeCell ref="C24:F24"/>
    <mergeCell ref="C12:F12"/>
    <mergeCell ref="D40:E40"/>
    <mergeCell ref="C78:F78"/>
    <mergeCell ref="C72:F72"/>
  </mergeCells>
  <pageMargins left="0.7" right="0.7" top="0.75" bottom="0.75" header="0.3" footer="0.3"/>
  <pageSetup paperSize="9" scale="96" orientation="landscape" r:id="rId1"/>
  <rowBreaks count="1" manualBreakCount="1">
    <brk id="43" min="1" max="7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66FF"/>
  </sheetPr>
  <dimension ref="A1:N30"/>
  <sheetViews>
    <sheetView showGridLines="0" zoomScale="110" zoomScaleNormal="110" workbookViewId="0">
      <selection activeCell="B23" sqref="B23:D23"/>
    </sheetView>
  </sheetViews>
  <sheetFormatPr defaultRowHeight="15" x14ac:dyDescent="0.25"/>
  <cols>
    <col min="2" max="2" width="32" customWidth="1"/>
    <col min="4" max="4" width="19.28515625" customWidth="1"/>
    <col min="6" max="6" width="6.140625" customWidth="1"/>
  </cols>
  <sheetData>
    <row r="1" spans="1:7" x14ac:dyDescent="0.25">
      <c r="B1">
        <f>+Összesítő!C9</f>
        <v>0</v>
      </c>
    </row>
    <row r="4" spans="1:7" ht="32.25" customHeight="1" x14ac:dyDescent="0.25">
      <c r="B4" s="93" t="s">
        <v>87</v>
      </c>
      <c r="C4" s="72"/>
      <c r="D4" s="72"/>
      <c r="E4" s="72"/>
      <c r="F4" s="76"/>
    </row>
    <row r="5" spans="1:7" s="23" customFormat="1" ht="9" customHeight="1" x14ac:dyDescent="0.25">
      <c r="B5" s="209"/>
      <c r="C5" s="210"/>
      <c r="D5" s="210"/>
      <c r="E5" s="210"/>
      <c r="F5" s="211"/>
      <c r="G5" s="211"/>
    </row>
    <row r="6" spans="1:7" s="23" customFormat="1" ht="46.5" customHeight="1" x14ac:dyDescent="0.25">
      <c r="B6" s="434" t="s">
        <v>164</v>
      </c>
      <c r="C6" s="434"/>
      <c r="D6" s="434"/>
      <c r="E6" s="434"/>
      <c r="F6" s="434"/>
      <c r="G6" s="211"/>
    </row>
    <row r="7" spans="1:7" s="23" customFormat="1" ht="15.75" x14ac:dyDescent="0.25">
      <c r="B7" s="22"/>
      <c r="C7" s="22"/>
      <c r="D7" s="22"/>
      <c r="E7" s="22"/>
    </row>
    <row r="8" spans="1:7" ht="16.5" thickBot="1" x14ac:dyDescent="0.3">
      <c r="B8" s="15"/>
      <c r="C8" s="16"/>
      <c r="D8" s="16"/>
      <c r="E8" s="16"/>
    </row>
    <row r="9" spans="1:7" ht="37.5" customHeight="1" thickBot="1" x14ac:dyDescent="0.3">
      <c r="B9" s="5"/>
      <c r="C9" s="2" t="s">
        <v>1</v>
      </c>
      <c r="D9" s="1" t="s">
        <v>33</v>
      </c>
      <c r="E9" s="6" t="s">
        <v>2</v>
      </c>
    </row>
    <row r="10" spans="1:7" ht="39.75" customHeight="1" x14ac:dyDescent="0.25">
      <c r="A10" s="89"/>
      <c r="B10" s="14" t="s">
        <v>0</v>
      </c>
      <c r="C10" s="136">
        <v>1</v>
      </c>
      <c r="D10" s="86">
        <v>3</v>
      </c>
      <c r="E10" s="103">
        <f t="shared" ref="E10:E20" si="0">+C10*D10</f>
        <v>3</v>
      </c>
    </row>
    <row r="11" spans="1:7" ht="39.75" customHeight="1" x14ac:dyDescent="0.25">
      <c r="A11" s="89"/>
      <c r="B11" s="4" t="s">
        <v>8</v>
      </c>
      <c r="C11" s="137">
        <v>2</v>
      </c>
      <c r="D11" s="77"/>
      <c r="E11" s="40">
        <f t="shared" si="0"/>
        <v>0</v>
      </c>
    </row>
    <row r="12" spans="1:7" ht="39.75" customHeight="1" x14ac:dyDescent="0.25">
      <c r="A12" s="89"/>
      <c r="B12" s="4" t="s">
        <v>9</v>
      </c>
      <c r="C12" s="137">
        <v>2</v>
      </c>
      <c r="D12" s="77">
        <v>4</v>
      </c>
      <c r="E12" s="40">
        <f t="shared" si="0"/>
        <v>8</v>
      </c>
    </row>
    <row r="13" spans="1:7" ht="39.75" customHeight="1" x14ac:dyDescent="0.25">
      <c r="A13" s="89"/>
      <c r="B13" s="4" t="s">
        <v>13</v>
      </c>
      <c r="C13" s="137">
        <v>4</v>
      </c>
      <c r="D13" s="77">
        <v>3</v>
      </c>
      <c r="E13" s="40">
        <f t="shared" si="0"/>
        <v>12</v>
      </c>
    </row>
    <row r="14" spans="1:7" ht="53.25" customHeight="1" x14ac:dyDescent="0.25">
      <c r="A14" s="89"/>
      <c r="B14" s="4" t="s">
        <v>85</v>
      </c>
      <c r="C14" s="137">
        <v>4</v>
      </c>
      <c r="D14" s="77"/>
      <c r="E14" s="40"/>
    </row>
    <row r="15" spans="1:7" ht="39.75" customHeight="1" x14ac:dyDescent="0.25">
      <c r="A15" s="89"/>
      <c r="B15" s="4" t="s">
        <v>21</v>
      </c>
      <c r="C15" s="137">
        <v>3</v>
      </c>
      <c r="D15" s="77">
        <v>4</v>
      </c>
      <c r="E15" s="40">
        <f t="shared" si="0"/>
        <v>12</v>
      </c>
    </row>
    <row r="16" spans="1:7" ht="39.75" customHeight="1" x14ac:dyDescent="0.25">
      <c r="A16" s="89"/>
      <c r="B16" s="4" t="s">
        <v>184</v>
      </c>
      <c r="C16" s="137">
        <v>1</v>
      </c>
      <c r="D16" s="77">
        <v>2</v>
      </c>
      <c r="E16" s="40">
        <f t="shared" si="0"/>
        <v>2</v>
      </c>
    </row>
    <row r="17" spans="1:14" ht="39.75" customHeight="1" x14ac:dyDescent="0.25">
      <c r="A17" s="89"/>
      <c r="B17" s="4" t="s">
        <v>3</v>
      </c>
      <c r="C17" s="137">
        <v>3</v>
      </c>
      <c r="D17" s="77"/>
      <c r="E17" s="40">
        <f t="shared" si="0"/>
        <v>0</v>
      </c>
    </row>
    <row r="18" spans="1:14" ht="39.75" customHeight="1" x14ac:dyDescent="0.25">
      <c r="A18" s="89"/>
      <c r="B18" s="28" t="s">
        <v>185</v>
      </c>
      <c r="C18" s="138">
        <v>4</v>
      </c>
      <c r="D18" s="78"/>
      <c r="E18" s="42">
        <f t="shared" si="0"/>
        <v>0</v>
      </c>
    </row>
    <row r="19" spans="1:14" ht="39.75" customHeight="1" x14ac:dyDescent="0.25">
      <c r="A19" s="89"/>
      <c r="B19" s="28" t="s">
        <v>86</v>
      </c>
      <c r="C19" s="138">
        <v>3</v>
      </c>
      <c r="D19" s="78"/>
      <c r="E19" s="42">
        <f t="shared" si="0"/>
        <v>0</v>
      </c>
    </row>
    <row r="20" spans="1:14" ht="35.25" customHeight="1" thickBot="1" x14ac:dyDescent="0.3">
      <c r="A20" s="89"/>
      <c r="B20" s="28" t="s">
        <v>19</v>
      </c>
      <c r="C20" s="138">
        <v>3</v>
      </c>
      <c r="D20" s="78"/>
      <c r="E20" s="42">
        <f t="shared" si="0"/>
        <v>0</v>
      </c>
      <c r="F20" s="80"/>
    </row>
    <row r="21" spans="1:14" ht="39.75" customHeight="1" thickBot="1" x14ac:dyDescent="0.3">
      <c r="A21" s="89"/>
      <c r="B21" s="308" t="s">
        <v>4</v>
      </c>
      <c r="C21" s="310">
        <f>SUM(E10:E20)</f>
        <v>37</v>
      </c>
      <c r="D21" s="309" t="s">
        <v>82</v>
      </c>
      <c r="E21" s="307">
        <f>+IF(C21&lt;20,C21,20)</f>
        <v>20</v>
      </c>
      <c r="F21" s="85"/>
    </row>
    <row r="22" spans="1:14" ht="24.75" customHeight="1" x14ac:dyDescent="0.25">
      <c r="B22" s="13"/>
      <c r="C22" s="3"/>
      <c r="D22" s="8"/>
      <c r="E22" s="9"/>
    </row>
    <row r="23" spans="1:14" ht="36.75" customHeight="1" x14ac:dyDescent="0.25">
      <c r="B23" s="435" t="s">
        <v>186</v>
      </c>
      <c r="C23" s="436"/>
      <c r="D23" s="437"/>
      <c r="E23" s="390">
        <f>+E21</f>
        <v>20</v>
      </c>
    </row>
    <row r="24" spans="1:14" ht="24.75" customHeight="1" x14ac:dyDescent="0.25">
      <c r="B24" s="13"/>
      <c r="C24" s="3"/>
      <c r="D24" s="8"/>
      <c r="E24" s="9"/>
    </row>
    <row r="25" spans="1:14" ht="24.75" customHeight="1" x14ac:dyDescent="0.25">
      <c r="B25" s="13"/>
      <c r="C25" s="3"/>
      <c r="D25" s="8"/>
      <c r="E25" s="9"/>
    </row>
    <row r="26" spans="1:14" ht="15" customHeight="1" x14ac:dyDescent="0.25">
      <c r="B26" s="13"/>
      <c r="C26" s="3"/>
      <c r="D26" s="8"/>
      <c r="E26" s="9"/>
    </row>
    <row r="27" spans="1:14" ht="15" customHeight="1" x14ac:dyDescent="0.25">
      <c r="B27" s="13"/>
      <c r="C27" s="3"/>
      <c r="D27" s="8"/>
      <c r="E27" s="9"/>
    </row>
    <row r="28" spans="1:14" ht="15" customHeight="1" x14ac:dyDescent="0.25"/>
    <row r="29" spans="1:14" ht="41.25" customHeight="1" x14ac:dyDescent="0.25"/>
    <row r="30" spans="1:14" s="90" customFormat="1" ht="50.25" customHeight="1" x14ac:dyDescent="0.25">
      <c r="I30"/>
      <c r="J30"/>
      <c r="K30"/>
      <c r="L30"/>
      <c r="M30"/>
      <c r="N30"/>
    </row>
  </sheetData>
  <mergeCells count="2">
    <mergeCell ref="B6:F6"/>
    <mergeCell ref="B23:D2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67"/>
  <sheetViews>
    <sheetView showGridLines="0" tabSelected="1" zoomScale="150" zoomScaleNormal="150" workbookViewId="0">
      <selection activeCell="E53" sqref="E53"/>
    </sheetView>
  </sheetViews>
  <sheetFormatPr defaultRowHeight="15" x14ac:dyDescent="0.25"/>
  <cols>
    <col min="2" max="2" width="6.5703125" customWidth="1"/>
    <col min="3" max="3" width="59.5703125" customWidth="1"/>
  </cols>
  <sheetData>
    <row r="3" spans="2:7" ht="23.25" x14ac:dyDescent="0.35">
      <c r="C3" s="141" t="s">
        <v>39</v>
      </c>
    </row>
    <row r="5" spans="2:7" ht="18.75" x14ac:dyDescent="0.3">
      <c r="C5" s="313" t="s">
        <v>136</v>
      </c>
    </row>
    <row r="6" spans="2:7" ht="31.5" customHeight="1" x14ac:dyDescent="0.25">
      <c r="C6" s="438" t="s">
        <v>165</v>
      </c>
      <c r="D6" s="439"/>
      <c r="E6" s="439"/>
      <c r="F6" s="439"/>
      <c r="G6" s="440"/>
    </row>
    <row r="7" spans="2:7" ht="42.75" customHeight="1" x14ac:dyDescent="0.25">
      <c r="C7" s="438" t="s">
        <v>175</v>
      </c>
      <c r="D7" s="439"/>
      <c r="E7" s="439"/>
      <c r="F7" s="439"/>
      <c r="G7" s="440"/>
    </row>
    <row r="8" spans="2:7" ht="15.75" customHeight="1" x14ac:dyDescent="0.25">
      <c r="C8" s="438" t="s">
        <v>176</v>
      </c>
      <c r="D8" s="439"/>
      <c r="E8" s="439"/>
      <c r="F8" s="439"/>
      <c r="G8" s="440"/>
    </row>
    <row r="9" spans="2:7" ht="15.75" customHeight="1" x14ac:dyDescent="0.25"/>
    <row r="10" spans="2:7" ht="57.75" customHeight="1" x14ac:dyDescent="0.25">
      <c r="C10" s="438" t="s">
        <v>166</v>
      </c>
      <c r="D10" s="439"/>
      <c r="E10" s="439"/>
      <c r="F10" s="439"/>
      <c r="G10" s="440"/>
    </row>
    <row r="11" spans="2:7" ht="63.75" customHeight="1" x14ac:dyDescent="0.25">
      <c r="C11" s="438" t="s">
        <v>177</v>
      </c>
      <c r="D11" s="439"/>
      <c r="E11" s="439"/>
      <c r="F11" s="439"/>
      <c r="G11" s="440"/>
    </row>
    <row r="12" spans="2:7" ht="42.75" customHeight="1" x14ac:dyDescent="0.25">
      <c r="C12" s="438" t="s">
        <v>178</v>
      </c>
      <c r="D12" s="439"/>
      <c r="E12" s="439"/>
      <c r="F12" s="439"/>
      <c r="G12" s="440"/>
    </row>
    <row r="13" spans="2:7" ht="41.25" customHeight="1" x14ac:dyDescent="0.25">
      <c r="C13" s="438" t="s">
        <v>137</v>
      </c>
      <c r="D13" s="439"/>
      <c r="E13" s="439"/>
      <c r="F13" s="439"/>
      <c r="G13" s="440"/>
    </row>
    <row r="14" spans="2:7" ht="41.25" customHeight="1" x14ac:dyDescent="0.25">
      <c r="C14" s="438" t="s">
        <v>167</v>
      </c>
      <c r="D14" s="439"/>
      <c r="E14" s="439"/>
      <c r="F14" s="439"/>
      <c r="G14" s="440"/>
    </row>
    <row r="16" spans="2:7" ht="21" x14ac:dyDescent="0.25">
      <c r="B16" s="96"/>
      <c r="C16" s="91" t="s">
        <v>40</v>
      </c>
      <c r="D16" s="70"/>
      <c r="E16" s="70"/>
      <c r="F16" s="70"/>
      <c r="G16" s="71"/>
    </row>
    <row r="17" spans="2:9" ht="29.25" customHeight="1" x14ac:dyDescent="0.25">
      <c r="B17" s="98"/>
      <c r="C17" s="115" t="s">
        <v>142</v>
      </c>
      <c r="D17" s="113"/>
      <c r="E17" s="113"/>
      <c r="F17" s="113"/>
      <c r="G17" s="114"/>
    </row>
    <row r="18" spans="2:9" ht="15.75" customHeight="1" x14ac:dyDescent="0.25">
      <c r="B18" s="98"/>
      <c r="C18" s="99" t="s">
        <v>138</v>
      </c>
      <c r="D18" s="94"/>
      <c r="E18" s="94"/>
      <c r="F18" s="94"/>
      <c r="G18" s="95"/>
    </row>
    <row r="19" spans="2:9" s="140" customFormat="1" ht="57" customHeight="1" x14ac:dyDescent="0.25">
      <c r="B19" s="87"/>
      <c r="C19" s="438" t="s">
        <v>168</v>
      </c>
      <c r="D19" s="439"/>
      <c r="E19" s="439"/>
      <c r="F19" s="439"/>
      <c r="G19" s="440"/>
    </row>
    <row r="20" spans="2:9" s="140" customFormat="1" ht="32.25" customHeight="1" x14ac:dyDescent="0.25">
      <c r="B20" s="87"/>
      <c r="C20" s="314" t="s">
        <v>139</v>
      </c>
      <c r="D20" s="312"/>
      <c r="E20" s="312"/>
      <c r="F20" s="312"/>
      <c r="G20" s="312"/>
    </row>
    <row r="21" spans="2:9" s="140" customFormat="1" ht="156" customHeight="1" x14ac:dyDescent="0.25">
      <c r="B21" s="87"/>
      <c r="C21" s="438" t="s">
        <v>179</v>
      </c>
      <c r="D21" s="439"/>
      <c r="E21" s="439"/>
      <c r="F21" s="439"/>
      <c r="G21" s="440"/>
      <c r="I21" s="315"/>
    </row>
    <row r="22" spans="2:9" s="140" customFormat="1" ht="31.5" customHeight="1" x14ac:dyDescent="0.25">
      <c r="B22" s="87"/>
      <c r="C22" s="314" t="s">
        <v>140</v>
      </c>
      <c r="D22" s="314"/>
      <c r="E22" s="314"/>
      <c r="F22" s="314"/>
      <c r="G22" s="314"/>
    </row>
    <row r="23" spans="2:9" s="140" customFormat="1" ht="88.5" customHeight="1" x14ac:dyDescent="0.25">
      <c r="B23" s="87"/>
      <c r="C23" s="441" t="s">
        <v>141</v>
      </c>
      <c r="D23" s="441"/>
      <c r="E23" s="441"/>
      <c r="F23" s="441"/>
      <c r="G23" s="441"/>
    </row>
    <row r="24" spans="2:9" s="140" customFormat="1" ht="22.5" customHeight="1" x14ac:dyDescent="0.25">
      <c r="B24" s="87"/>
      <c r="C24" s="317"/>
      <c r="D24" s="317"/>
      <c r="E24" s="317"/>
      <c r="F24" s="317"/>
      <c r="G24" s="317"/>
    </row>
    <row r="25" spans="2:9" ht="21.75" customHeight="1" x14ac:dyDescent="0.25">
      <c r="B25" s="318"/>
      <c r="C25" s="444" t="s">
        <v>143</v>
      </c>
      <c r="D25" s="444"/>
      <c r="E25" s="444"/>
      <c r="F25" s="444"/>
      <c r="G25" s="444"/>
    </row>
    <row r="26" spans="2:9" ht="18" customHeight="1" x14ac:dyDescent="0.25">
      <c r="B26" s="318"/>
      <c r="C26" s="139" t="s">
        <v>144</v>
      </c>
      <c r="D26" s="139"/>
      <c r="E26" s="139"/>
      <c r="F26" s="139"/>
      <c r="G26" s="139"/>
    </row>
    <row r="27" spans="2:9" ht="18" customHeight="1" x14ac:dyDescent="0.25">
      <c r="B27" s="318"/>
      <c r="C27" s="311" t="s">
        <v>145</v>
      </c>
      <c r="D27" s="139"/>
      <c r="E27" s="139"/>
      <c r="F27" s="139"/>
      <c r="G27" s="139"/>
    </row>
    <row r="28" spans="2:9" ht="96.75" customHeight="1" x14ac:dyDescent="0.25">
      <c r="B28" s="98"/>
      <c r="C28" s="438" t="s">
        <v>169</v>
      </c>
      <c r="D28" s="439"/>
      <c r="E28" s="439"/>
      <c r="F28" s="439"/>
      <c r="G28" s="440"/>
    </row>
    <row r="29" spans="2:9" ht="30" customHeight="1" x14ac:dyDescent="0.25">
      <c r="B29" s="98"/>
      <c r="C29" s="445" t="s">
        <v>146</v>
      </c>
      <c r="D29" s="445"/>
      <c r="E29" s="445"/>
      <c r="F29" s="445"/>
      <c r="G29" s="445"/>
    </row>
    <row r="30" spans="2:9" ht="84" customHeight="1" x14ac:dyDescent="0.25">
      <c r="B30" s="98"/>
      <c r="C30" s="438" t="s">
        <v>180</v>
      </c>
      <c r="D30" s="439"/>
      <c r="E30" s="439"/>
      <c r="F30" s="439"/>
      <c r="G30" s="440"/>
    </row>
    <row r="31" spans="2:9" ht="26.25" customHeight="1" x14ac:dyDescent="0.25">
      <c r="B31" s="98"/>
      <c r="C31" s="444" t="s">
        <v>147</v>
      </c>
      <c r="D31" s="444"/>
      <c r="E31" s="444"/>
      <c r="F31" s="444"/>
      <c r="G31" s="444"/>
    </row>
    <row r="32" spans="2:9" ht="56.25" customHeight="1" x14ac:dyDescent="0.25">
      <c r="B32" s="98"/>
      <c r="C32" s="438" t="s">
        <v>148</v>
      </c>
      <c r="D32" s="439"/>
      <c r="E32" s="439"/>
      <c r="F32" s="439"/>
      <c r="G32" s="440"/>
    </row>
    <row r="33" spans="2:9" ht="24.75" customHeight="1" x14ac:dyDescent="0.25">
      <c r="B33" s="98"/>
      <c r="C33" s="139" t="s">
        <v>149</v>
      </c>
      <c r="D33" s="312"/>
      <c r="E33" s="312"/>
      <c r="F33" s="312"/>
      <c r="G33" s="312"/>
    </row>
    <row r="34" spans="2:9" ht="52.5" customHeight="1" x14ac:dyDescent="0.25">
      <c r="B34" s="98"/>
      <c r="C34" s="438" t="s">
        <v>150</v>
      </c>
      <c r="D34" s="439"/>
      <c r="E34" s="439"/>
      <c r="F34" s="439"/>
      <c r="G34" s="440"/>
    </row>
    <row r="36" spans="2:9" x14ac:dyDescent="0.25">
      <c r="C36" s="319" t="s">
        <v>151</v>
      </c>
    </row>
    <row r="37" spans="2:9" ht="87" customHeight="1" x14ac:dyDescent="0.25">
      <c r="C37" s="438" t="s">
        <v>170</v>
      </c>
      <c r="D37" s="439"/>
      <c r="E37" s="439"/>
      <c r="F37" s="439"/>
      <c r="G37" s="440"/>
    </row>
    <row r="39" spans="2:9" ht="21" x14ac:dyDescent="0.25">
      <c r="B39" s="88"/>
      <c r="C39" s="91" t="s">
        <v>152</v>
      </c>
      <c r="D39" s="70"/>
      <c r="E39" s="70"/>
      <c r="F39" s="70"/>
      <c r="G39" s="71"/>
    </row>
    <row r="40" spans="2:9" ht="27.75" customHeight="1" x14ac:dyDescent="0.35">
      <c r="B40" s="321" t="s">
        <v>41</v>
      </c>
      <c r="C40" s="142" t="s">
        <v>153</v>
      </c>
      <c r="D40" s="113"/>
      <c r="E40" s="113"/>
      <c r="F40" s="113"/>
      <c r="G40" s="114"/>
    </row>
    <row r="41" spans="2:9" ht="43.5" customHeight="1" x14ac:dyDescent="0.25">
      <c r="B41" s="118" t="s">
        <v>30</v>
      </c>
      <c r="C41" s="442" t="s">
        <v>171</v>
      </c>
      <c r="D41" s="442"/>
      <c r="E41" s="442"/>
      <c r="F41" s="442"/>
      <c r="G41" s="442"/>
    </row>
    <row r="42" spans="2:9" ht="37.5" customHeight="1" x14ac:dyDescent="0.25">
      <c r="B42" s="118" t="s">
        <v>26</v>
      </c>
      <c r="C42" s="441" t="s">
        <v>172</v>
      </c>
      <c r="D42" s="441"/>
      <c r="E42" s="441"/>
      <c r="F42" s="441"/>
      <c r="G42" s="441"/>
    </row>
    <row r="43" spans="2:9" ht="33.75" customHeight="1" x14ac:dyDescent="0.25">
      <c r="B43" s="320" t="s">
        <v>27</v>
      </c>
      <c r="C43" s="441" t="s">
        <v>154</v>
      </c>
      <c r="D43" s="441"/>
      <c r="E43" s="441"/>
      <c r="F43" s="441"/>
      <c r="G43" s="441"/>
    </row>
    <row r="44" spans="2:9" ht="16.5" customHeight="1" x14ac:dyDescent="0.25">
      <c r="B44" s="320"/>
      <c r="C44" s="312"/>
      <c r="D44" s="312"/>
      <c r="E44" s="312"/>
      <c r="F44" s="312"/>
      <c r="G44" s="312"/>
      <c r="H44" s="322"/>
      <c r="I44" s="322"/>
    </row>
    <row r="45" spans="2:9" ht="30.75" customHeight="1" x14ac:dyDescent="0.35">
      <c r="B45" s="321" t="s">
        <v>42</v>
      </c>
      <c r="C45" s="443" t="s">
        <v>43</v>
      </c>
      <c r="D45" s="443"/>
      <c r="E45" s="443"/>
      <c r="F45" s="443"/>
      <c r="G45" s="443"/>
    </row>
    <row r="46" spans="2:9" ht="15.75" x14ac:dyDescent="0.25">
      <c r="D46" s="100"/>
      <c r="E46" s="100"/>
      <c r="F46" s="100"/>
      <c r="G46" s="100"/>
    </row>
    <row r="47" spans="2:9" ht="48" customHeight="1" x14ac:dyDescent="0.25">
      <c r="C47" s="441" t="s">
        <v>173</v>
      </c>
      <c r="D47" s="441"/>
      <c r="E47" s="441"/>
      <c r="F47" s="441"/>
      <c r="G47" s="441"/>
    </row>
    <row r="48" spans="2:9" ht="21" customHeight="1" x14ac:dyDescent="0.25">
      <c r="C48" s="441" t="s">
        <v>181</v>
      </c>
      <c r="D48" s="441"/>
      <c r="E48" s="441"/>
      <c r="F48" s="441"/>
      <c r="G48" s="441"/>
    </row>
    <row r="49" spans="2:7" ht="50.25" customHeight="1" x14ac:dyDescent="0.25">
      <c r="C49" s="441" t="s">
        <v>182</v>
      </c>
      <c r="D49" s="441"/>
      <c r="E49" s="441"/>
      <c r="F49" s="441"/>
      <c r="G49" s="441"/>
    </row>
    <row r="51" spans="2:7" ht="21" x14ac:dyDescent="0.35">
      <c r="B51" s="321" t="s">
        <v>155</v>
      </c>
      <c r="C51" s="443" t="s">
        <v>156</v>
      </c>
      <c r="D51" s="443"/>
      <c r="E51" s="443"/>
      <c r="F51" s="443"/>
      <c r="G51" s="443"/>
    </row>
    <row r="52" spans="2:7" ht="62.25" customHeight="1" x14ac:dyDescent="0.25">
      <c r="C52" s="441" t="s">
        <v>183</v>
      </c>
      <c r="D52" s="441"/>
      <c r="E52" s="441"/>
      <c r="F52" s="441"/>
      <c r="G52" s="441"/>
    </row>
    <row r="53" spans="2:7" ht="34.5" customHeight="1" x14ac:dyDescent="0.25"/>
    <row r="55" spans="2:7" ht="36" customHeight="1" x14ac:dyDescent="0.25"/>
    <row r="59" spans="2:7" ht="39" customHeight="1" x14ac:dyDescent="0.25"/>
    <row r="63" spans="2:7" ht="55.5" customHeight="1" x14ac:dyDescent="0.25"/>
    <row r="67" ht="33" customHeight="1" x14ac:dyDescent="0.25"/>
  </sheetData>
  <mergeCells count="28">
    <mergeCell ref="C37:G37"/>
    <mergeCell ref="C25:G25"/>
    <mergeCell ref="C28:G28"/>
    <mergeCell ref="C29:G29"/>
    <mergeCell ref="C30:G30"/>
    <mergeCell ref="C34:G34"/>
    <mergeCell ref="C31:G31"/>
    <mergeCell ref="C32:G32"/>
    <mergeCell ref="C52:G52"/>
    <mergeCell ref="C41:G41"/>
    <mergeCell ref="C42:G42"/>
    <mergeCell ref="C43:G43"/>
    <mergeCell ref="C45:G45"/>
    <mergeCell ref="C49:G49"/>
    <mergeCell ref="C51:G51"/>
    <mergeCell ref="C47:G47"/>
    <mergeCell ref="C48:G48"/>
    <mergeCell ref="C23:G23"/>
    <mergeCell ref="C7:G7"/>
    <mergeCell ref="C8:G8"/>
    <mergeCell ref="C10:G10"/>
    <mergeCell ref="C11:G11"/>
    <mergeCell ref="C19:G19"/>
    <mergeCell ref="C6:G6"/>
    <mergeCell ref="C12:G12"/>
    <mergeCell ref="C13:G13"/>
    <mergeCell ref="C14:G14"/>
    <mergeCell ref="C21:G21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Összesítő</vt:lpstr>
      <vt:lpstr>oktatás</vt:lpstr>
      <vt:lpstr>kutatás</vt:lpstr>
      <vt:lpstr>közéleti tevékenység</vt:lpstr>
      <vt:lpstr>Kitöltési útmutató</vt:lpstr>
      <vt:lpstr>'Kitöltési útmutató'!Nyomtatási_terület</vt:lpstr>
      <vt:lpstr>'közéleti tevékenység'!Nyomtatási_terület</vt:lpstr>
      <vt:lpstr>kutatás!Nyomtatási_terület</vt:lpstr>
      <vt:lpstr>oktatás!Nyomtatási_terület</vt:lpstr>
      <vt:lpstr>Összesítő!Nyomtatási_terület</vt:lpstr>
    </vt:vector>
  </TitlesOfParts>
  <Company>Budapesti Corvinus Egyetem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Pedryc Andrzej</dc:creator>
  <cp:lastModifiedBy>Corvinus</cp:lastModifiedBy>
  <cp:lastPrinted>2014-07-20T15:08:36Z</cp:lastPrinted>
  <dcterms:created xsi:type="dcterms:W3CDTF">2011-10-26T06:38:04Z</dcterms:created>
  <dcterms:modified xsi:type="dcterms:W3CDTF">2016-01-10T12:20:00Z</dcterms:modified>
</cp:coreProperties>
</file>